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work\SECONDARY EDUCATION\BDB-2020-2021\ЕБС А болон Ном тайлан 2020-11-13\"/>
    </mc:Choice>
  </mc:AlternateContent>
  <xr:revisionPtr revIDLastSave="0" documentId="13_ncr:1_{BDC212E0-095C-468A-9902-9C737EC2DE3E}" xr6:coauthVersionLast="46" xr6:coauthVersionMax="46" xr10:uidLastSave="{00000000-0000-0000-0000-000000000000}"/>
  <bookViews>
    <workbookView xWindow="28680" yWindow="-120" windowWidth="29040" windowHeight="15840" activeTab="17" xr2:uid="{00000000-000D-0000-FFFF-FFFF00000000}"/>
  </bookViews>
  <sheets>
    <sheet name="BDB" sheetId="19" r:id="rId1"/>
    <sheet name="2.1" sheetId="1" r:id="rId2"/>
    <sheet name="2.2" sheetId="2" r:id="rId3"/>
    <sheet name="2.3" sheetId="3" r:id="rId4"/>
    <sheet name="2.4" sheetId="20" r:id="rId5"/>
    <sheet name="2.5." sheetId="21" r:id="rId6"/>
    <sheet name="2.6" sheetId="6" r:id="rId7"/>
    <sheet name="2.7" sheetId="7" r:id="rId8"/>
    <sheet name="2.7.1" sheetId="8" r:id="rId9"/>
    <sheet name="2.8" sheetId="9" r:id="rId10"/>
    <sheet name="2.9" sheetId="10" r:id="rId11"/>
    <sheet name="2.10" sheetId="11" r:id="rId12"/>
    <sheet name="2.11" sheetId="12" r:id="rId13"/>
    <sheet name="2.12" sheetId="13" r:id="rId14"/>
    <sheet name="2.14" sheetId="15" r:id="rId15"/>
    <sheet name="2.15" sheetId="16" r:id="rId16"/>
    <sheet name="2.16" sheetId="17" r:id="rId17"/>
    <sheet name="2.17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20" l="1"/>
  <c r="P36" i="20"/>
  <c r="R30" i="21"/>
  <c r="Q30" i="21"/>
  <c r="P30" i="21"/>
  <c r="O30" i="21"/>
  <c r="R29" i="21"/>
  <c r="Q29" i="21"/>
  <c r="P29" i="21"/>
  <c r="O29" i="21"/>
  <c r="R28" i="21"/>
  <c r="Q28" i="21"/>
  <c r="P28" i="21"/>
  <c r="O28" i="21"/>
  <c r="R27" i="21"/>
  <c r="Q27" i="21"/>
  <c r="P27" i="21"/>
  <c r="O27" i="21"/>
  <c r="R26" i="21"/>
  <c r="Q26" i="21"/>
  <c r="P26" i="21"/>
  <c r="O26" i="21"/>
  <c r="R25" i="21"/>
  <c r="Q25" i="21"/>
  <c r="P25" i="21"/>
  <c r="O25" i="21"/>
  <c r="R24" i="21"/>
  <c r="Q24" i="21"/>
  <c r="P24" i="21"/>
  <c r="O24" i="21"/>
  <c r="R23" i="21"/>
  <c r="Q23" i="21"/>
  <c r="P23" i="21"/>
  <c r="O23" i="21"/>
  <c r="R22" i="21"/>
  <c r="Q22" i="21"/>
  <c r="P22" i="21"/>
  <c r="P18" i="21" s="1"/>
  <c r="O22" i="21"/>
  <c r="R21" i="21"/>
  <c r="Q21" i="21"/>
  <c r="P21" i="21"/>
  <c r="O21" i="21"/>
  <c r="R20" i="21"/>
  <c r="Q20" i="21"/>
  <c r="P20" i="21"/>
  <c r="O20" i="21"/>
  <c r="R19" i="21"/>
  <c r="Q19" i="21"/>
  <c r="P19" i="21"/>
  <c r="P17" i="21" s="1"/>
  <c r="O19" i="21"/>
  <c r="O17" i="21" s="1"/>
  <c r="R18" i="21"/>
  <c r="Q18" i="21"/>
  <c r="O18" i="21"/>
  <c r="N17" i="21"/>
  <c r="M17" i="21"/>
  <c r="L17" i="21"/>
  <c r="R17" i="21" s="1"/>
  <c r="K17" i="21"/>
  <c r="J17" i="21"/>
  <c r="I17" i="21"/>
  <c r="H17" i="21"/>
  <c r="G17" i="21"/>
  <c r="F17" i="21"/>
  <c r="E17" i="21"/>
  <c r="D17" i="21"/>
  <c r="C17" i="21"/>
  <c r="R16" i="21"/>
  <c r="Q16" i="21"/>
  <c r="P16" i="21"/>
  <c r="O16" i="21"/>
  <c r="R15" i="21"/>
  <c r="Q15" i="21"/>
  <c r="P15" i="21"/>
  <c r="O15" i="21"/>
  <c r="R14" i="21"/>
  <c r="Q14" i="21"/>
  <c r="P14" i="21"/>
  <c r="O14" i="21"/>
  <c r="R13" i="21"/>
  <c r="Q13" i="21"/>
  <c r="P13" i="21"/>
  <c r="O13" i="21"/>
  <c r="R12" i="21"/>
  <c r="Q12" i="21"/>
  <c r="P12" i="21"/>
  <c r="O12" i="21"/>
  <c r="R11" i="21"/>
  <c r="Q11" i="21"/>
  <c r="P11" i="21"/>
  <c r="O11" i="21"/>
  <c r="R10" i="21"/>
  <c r="Q10" i="21"/>
  <c r="P10" i="21"/>
  <c r="O10" i="21"/>
  <c r="R9" i="21"/>
  <c r="Q9" i="21"/>
  <c r="P9" i="21"/>
  <c r="O9" i="21"/>
  <c r="R8" i="21"/>
  <c r="Q8" i="21"/>
  <c r="P8" i="21"/>
  <c r="O8" i="21"/>
  <c r="R7" i="21"/>
  <c r="Q7" i="21"/>
  <c r="P7" i="21"/>
  <c r="O7" i="21"/>
  <c r="Q17" i="21" l="1"/>
  <c r="W35" i="20" l="1"/>
  <c r="V35" i="20"/>
  <c r="U35" i="20"/>
  <c r="O35" i="20"/>
  <c r="N35" i="20"/>
  <c r="M35" i="20"/>
  <c r="L35" i="20"/>
  <c r="J35" i="20"/>
  <c r="I35" i="20"/>
  <c r="H35" i="20"/>
  <c r="G35" i="20"/>
  <c r="F35" i="20"/>
  <c r="E35" i="20"/>
  <c r="T34" i="20"/>
  <c r="S34" i="20"/>
  <c r="R34" i="20"/>
  <c r="Q34" i="20"/>
  <c r="K34" i="20"/>
  <c r="P34" i="20" s="1"/>
  <c r="D34" i="20"/>
  <c r="C34" i="20"/>
  <c r="A34" i="20"/>
  <c r="T33" i="20"/>
  <c r="T35" i="20" s="1"/>
  <c r="S33" i="20"/>
  <c r="S35" i="20" s="1"/>
  <c r="R33" i="20"/>
  <c r="R35" i="20" s="1"/>
  <c r="Q33" i="20"/>
  <c r="Q35" i="20" s="1"/>
  <c r="K33" i="20"/>
  <c r="K35" i="20" s="1"/>
  <c r="D33" i="20"/>
  <c r="C33" i="20"/>
  <c r="T32" i="20"/>
  <c r="S32" i="20"/>
  <c r="R32" i="20"/>
  <c r="Q32" i="20"/>
  <c r="P32" i="20"/>
  <c r="K32" i="20"/>
  <c r="D32" i="20"/>
  <c r="C32" i="20"/>
  <c r="T31" i="20"/>
  <c r="S31" i="20"/>
  <c r="R31" i="20"/>
  <c r="Q31" i="20"/>
  <c r="K31" i="20"/>
  <c r="D31" i="20"/>
  <c r="C31" i="20"/>
  <c r="A31" i="20"/>
  <c r="A32" i="20" s="1"/>
  <c r="T30" i="20"/>
  <c r="T29" i="20" s="1"/>
  <c r="S30" i="20"/>
  <c r="R30" i="20"/>
  <c r="Q30" i="20"/>
  <c r="K30" i="20"/>
  <c r="K29" i="20" s="1"/>
  <c r="D30" i="20"/>
  <c r="D29" i="20" s="1"/>
  <c r="C30" i="20"/>
  <c r="W29" i="20"/>
  <c r="V29" i="20"/>
  <c r="U29" i="20"/>
  <c r="U36" i="20" s="1"/>
  <c r="O29" i="20"/>
  <c r="N29" i="20"/>
  <c r="M29" i="20"/>
  <c r="L29" i="20"/>
  <c r="J29" i="20"/>
  <c r="I29" i="20"/>
  <c r="S29" i="20" s="1"/>
  <c r="H29" i="20"/>
  <c r="H36" i="20" s="1"/>
  <c r="G29" i="20"/>
  <c r="G36" i="20" s="1"/>
  <c r="F29" i="20"/>
  <c r="E29" i="20"/>
  <c r="T28" i="20"/>
  <c r="S28" i="20"/>
  <c r="R28" i="20"/>
  <c r="Q28" i="20"/>
  <c r="K28" i="20"/>
  <c r="P28" i="20" s="1"/>
  <c r="D28" i="20"/>
  <c r="C28" i="20"/>
  <c r="T27" i="20"/>
  <c r="S27" i="20"/>
  <c r="R27" i="20"/>
  <c r="Q27" i="20"/>
  <c r="K27" i="20"/>
  <c r="D27" i="20"/>
  <c r="C27" i="20"/>
  <c r="T26" i="20"/>
  <c r="S26" i="20"/>
  <c r="R26" i="20"/>
  <c r="Q26" i="20"/>
  <c r="K26" i="20"/>
  <c r="D26" i="20"/>
  <c r="C26" i="20"/>
  <c r="C21" i="20" s="1"/>
  <c r="T25" i="20"/>
  <c r="T21" i="20" s="1"/>
  <c r="S25" i="20"/>
  <c r="R25" i="20"/>
  <c r="Q25" i="20"/>
  <c r="K25" i="20"/>
  <c r="D25" i="20"/>
  <c r="C25" i="20"/>
  <c r="T24" i="20"/>
  <c r="S24" i="20"/>
  <c r="R24" i="20"/>
  <c r="Q24" i="20"/>
  <c r="K24" i="20"/>
  <c r="P24" i="20" s="1"/>
  <c r="D24" i="20"/>
  <c r="C24" i="20"/>
  <c r="T23" i="20"/>
  <c r="S23" i="20"/>
  <c r="R23" i="20"/>
  <c r="Q23" i="20"/>
  <c r="K23" i="20"/>
  <c r="D23" i="20"/>
  <c r="C23" i="20"/>
  <c r="T22" i="20"/>
  <c r="S22" i="20"/>
  <c r="R22" i="20"/>
  <c r="Q22" i="20"/>
  <c r="K22" i="20"/>
  <c r="P22" i="20" s="1"/>
  <c r="D22" i="20"/>
  <c r="D21" i="20" s="1"/>
  <c r="C22" i="20"/>
  <c r="W21" i="20"/>
  <c r="V21" i="20"/>
  <c r="U21" i="20"/>
  <c r="O21" i="20"/>
  <c r="N21" i="20"/>
  <c r="M21" i="20"/>
  <c r="L21" i="20"/>
  <c r="J21" i="20"/>
  <c r="I21" i="20"/>
  <c r="I36" i="20" s="1"/>
  <c r="H21" i="20"/>
  <c r="G21" i="20"/>
  <c r="R21" i="20" s="1"/>
  <c r="F21" i="20"/>
  <c r="E21" i="20"/>
  <c r="Q21" i="20" s="1"/>
  <c r="T20" i="20"/>
  <c r="S20" i="20"/>
  <c r="R20" i="20"/>
  <c r="Q20" i="20"/>
  <c r="K20" i="20"/>
  <c r="D20" i="20"/>
  <c r="C20" i="20"/>
  <c r="T19" i="20"/>
  <c r="S19" i="20"/>
  <c r="R19" i="20"/>
  <c r="Q19" i="20"/>
  <c r="K19" i="20"/>
  <c r="D19" i="20"/>
  <c r="C19" i="20"/>
  <c r="P19" i="20" s="1"/>
  <c r="T18" i="20"/>
  <c r="S18" i="20"/>
  <c r="R18" i="20"/>
  <c r="Q18" i="20"/>
  <c r="K18" i="20"/>
  <c r="D18" i="20"/>
  <c r="C18" i="20"/>
  <c r="P18" i="20" s="1"/>
  <c r="T17" i="20"/>
  <c r="S17" i="20"/>
  <c r="R17" i="20"/>
  <c r="Q17" i="20"/>
  <c r="K17" i="20"/>
  <c r="D17" i="20"/>
  <c r="C17" i="20"/>
  <c r="T16" i="20"/>
  <c r="S16" i="20"/>
  <c r="R16" i="20"/>
  <c r="Q16" i="20"/>
  <c r="K16" i="20"/>
  <c r="D16" i="20"/>
  <c r="C16" i="20"/>
  <c r="T15" i="20"/>
  <c r="S15" i="20"/>
  <c r="R15" i="20"/>
  <c r="Q15" i="20"/>
  <c r="K15" i="20"/>
  <c r="K14" i="20" s="1"/>
  <c r="D15" i="20"/>
  <c r="C15" i="20"/>
  <c r="C14" i="20" s="1"/>
  <c r="W14" i="20"/>
  <c r="V14" i="20"/>
  <c r="U14" i="20"/>
  <c r="O14" i="20"/>
  <c r="N14" i="20"/>
  <c r="M14" i="20"/>
  <c r="L14" i="20"/>
  <c r="J14" i="20"/>
  <c r="I14" i="20"/>
  <c r="S14" i="20" s="1"/>
  <c r="H14" i="20"/>
  <c r="G14" i="20"/>
  <c r="F14" i="20"/>
  <c r="E14" i="20"/>
  <c r="Q14" i="20" s="1"/>
  <c r="T13" i="20"/>
  <c r="S13" i="20"/>
  <c r="R13" i="20"/>
  <c r="Q13" i="20"/>
  <c r="K13" i="20"/>
  <c r="D13" i="20"/>
  <c r="C13" i="20"/>
  <c r="P13" i="20" s="1"/>
  <c r="T12" i="20"/>
  <c r="S12" i="20"/>
  <c r="R12" i="20"/>
  <c r="Q12" i="20"/>
  <c r="K12" i="20"/>
  <c r="D12" i="20"/>
  <c r="C12" i="20"/>
  <c r="P12" i="20" s="1"/>
  <c r="T11" i="20"/>
  <c r="S11" i="20"/>
  <c r="R11" i="20"/>
  <c r="Q11" i="20"/>
  <c r="K11" i="20"/>
  <c r="D11" i="20"/>
  <c r="C11" i="20"/>
  <c r="P11" i="20" s="1"/>
  <c r="T10" i="20"/>
  <c r="S10" i="20"/>
  <c r="R10" i="20"/>
  <c r="Q10" i="20"/>
  <c r="K10" i="20"/>
  <c r="D10" i="20"/>
  <c r="C10" i="20"/>
  <c r="P10" i="20" s="1"/>
  <c r="T9" i="20"/>
  <c r="T8" i="20" s="1"/>
  <c r="S9" i="20"/>
  <c r="R9" i="20"/>
  <c r="Q9" i="20"/>
  <c r="K9" i="20"/>
  <c r="D9" i="20"/>
  <c r="C9" i="20"/>
  <c r="P9" i="20" s="1"/>
  <c r="W8" i="20"/>
  <c r="W7" i="20" s="1"/>
  <c r="V8" i="20"/>
  <c r="V7" i="20" s="1"/>
  <c r="U8" i="20"/>
  <c r="O8" i="20"/>
  <c r="S8" i="20" s="1"/>
  <c r="N8" i="20"/>
  <c r="M8" i="20"/>
  <c r="L8" i="20"/>
  <c r="K8" i="20"/>
  <c r="J8" i="20"/>
  <c r="I8" i="20"/>
  <c r="H8" i="20"/>
  <c r="G8" i="20"/>
  <c r="F8" i="20"/>
  <c r="E8" i="20"/>
  <c r="Q8" i="20" s="1"/>
  <c r="D8" i="20"/>
  <c r="C8" i="20"/>
  <c r="P8" i="20" s="1"/>
  <c r="I7" i="20"/>
  <c r="L7" i="20" l="1"/>
  <c r="P27" i="20"/>
  <c r="M7" i="20"/>
  <c r="R14" i="20"/>
  <c r="P20" i="20"/>
  <c r="P26" i="20"/>
  <c r="P30" i="20"/>
  <c r="P31" i="20"/>
  <c r="C35" i="20"/>
  <c r="P33" i="20"/>
  <c r="N7" i="20"/>
  <c r="H7" i="20"/>
  <c r="P25" i="20"/>
  <c r="L36" i="20"/>
  <c r="D35" i="20"/>
  <c r="R36" i="20"/>
  <c r="D14" i="20"/>
  <c r="D7" i="20" s="1"/>
  <c r="V36" i="20"/>
  <c r="R8" i="20"/>
  <c r="M36" i="20"/>
  <c r="J7" i="20"/>
  <c r="T14" i="20"/>
  <c r="T7" i="20" s="1"/>
  <c r="P17" i="20"/>
  <c r="P23" i="20"/>
  <c r="E36" i="20"/>
  <c r="N36" i="20"/>
  <c r="S21" i="20"/>
  <c r="W36" i="20"/>
  <c r="F7" i="20"/>
  <c r="U7" i="20"/>
  <c r="P16" i="20"/>
  <c r="F36" i="20"/>
  <c r="O36" i="20"/>
  <c r="S7" i="20"/>
  <c r="S36" i="20"/>
  <c r="K36" i="20"/>
  <c r="P14" i="20"/>
  <c r="Q36" i="20"/>
  <c r="J36" i="20"/>
  <c r="P15" i="20"/>
  <c r="Q29" i="20"/>
  <c r="R29" i="20"/>
  <c r="E7" i="20"/>
  <c r="Q7" i="20" s="1"/>
  <c r="G7" i="20"/>
  <c r="R7" i="20" s="1"/>
  <c r="O7" i="20"/>
  <c r="C29" i="20"/>
  <c r="K21" i="20"/>
  <c r="K7" i="20" s="1"/>
  <c r="BN29" i="18"/>
  <c r="BM29" i="18"/>
  <c r="BN28" i="18"/>
  <c r="BM28" i="18"/>
  <c r="BN27" i="18"/>
  <c r="BM27" i="18"/>
  <c r="BN26" i="18"/>
  <c r="BM26" i="18"/>
  <c r="BN25" i="18"/>
  <c r="BM25" i="18"/>
  <c r="BN24" i="18"/>
  <c r="BM24" i="18"/>
  <c r="BN23" i="18"/>
  <c r="BM23" i="18"/>
  <c r="BN22" i="18"/>
  <c r="BM22" i="18"/>
  <c r="BN21" i="18"/>
  <c r="BM21" i="18"/>
  <c r="BN20" i="18"/>
  <c r="BM20" i="18"/>
  <c r="BN19" i="18"/>
  <c r="BM19" i="18"/>
  <c r="BN18" i="18"/>
  <c r="BM18" i="18"/>
  <c r="BN17" i="18"/>
  <c r="BM17" i="18"/>
  <c r="BN16" i="18"/>
  <c r="BM16" i="18"/>
  <c r="BN15" i="18"/>
  <c r="BM15" i="18"/>
  <c r="BN14" i="18"/>
  <c r="BM14" i="18"/>
  <c r="BN13" i="18"/>
  <c r="BM13" i="18"/>
  <c r="BN12" i="18"/>
  <c r="BM12" i="18"/>
  <c r="BN11" i="18"/>
  <c r="BM11" i="18"/>
  <c r="BN10" i="18"/>
  <c r="BM10" i="18"/>
  <c r="BN9" i="18"/>
  <c r="BM9" i="18"/>
  <c r="BN8" i="18"/>
  <c r="BM8" i="18"/>
  <c r="BN7" i="18"/>
  <c r="BM7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N6" i="18" l="1"/>
  <c r="D36" i="20"/>
  <c r="P21" i="20"/>
  <c r="T36" i="20"/>
  <c r="BM6" i="18"/>
  <c r="C36" i="20"/>
  <c r="P29" i="20"/>
  <c r="C7" i="20"/>
  <c r="P7" i="20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L29" i="16" l="1"/>
  <c r="D29" i="16" s="1"/>
  <c r="K29" i="16"/>
  <c r="C29" i="16"/>
  <c r="L28" i="16"/>
  <c r="D28" i="16" s="1"/>
  <c r="K28" i="16"/>
  <c r="C28" i="16"/>
  <c r="L27" i="16"/>
  <c r="D27" i="16" s="1"/>
  <c r="K27" i="16"/>
  <c r="C27" i="16" s="1"/>
  <c r="L26" i="16"/>
  <c r="D26" i="16" s="1"/>
  <c r="K26" i="16"/>
  <c r="C26" i="16" s="1"/>
  <c r="L25" i="16"/>
  <c r="D25" i="16" s="1"/>
  <c r="K25" i="16"/>
  <c r="C25" i="16" s="1"/>
  <c r="L24" i="16"/>
  <c r="D24" i="16" s="1"/>
  <c r="K24" i="16"/>
  <c r="C24" i="16" s="1"/>
  <c r="L23" i="16"/>
  <c r="K23" i="16"/>
  <c r="C23" i="16" s="1"/>
  <c r="D23" i="16"/>
  <c r="L22" i="16"/>
  <c r="D22" i="16" s="1"/>
  <c r="K22" i="16"/>
  <c r="C22" i="16"/>
  <c r="L21" i="16"/>
  <c r="K21" i="16"/>
  <c r="D21" i="16"/>
  <c r="C21" i="16"/>
  <c r="L20" i="16"/>
  <c r="D20" i="16" s="1"/>
  <c r="K20" i="16"/>
  <c r="C20" i="16"/>
  <c r="L19" i="16"/>
  <c r="D19" i="16" s="1"/>
  <c r="K19" i="16"/>
  <c r="C19" i="16"/>
  <c r="L18" i="16"/>
  <c r="D18" i="16" s="1"/>
  <c r="K18" i="16"/>
  <c r="C18" i="16" s="1"/>
  <c r="L17" i="16"/>
  <c r="K17" i="16"/>
  <c r="C17" i="16" s="1"/>
  <c r="D17" i="16"/>
  <c r="L16" i="16"/>
  <c r="D16" i="16" s="1"/>
  <c r="K16" i="16"/>
  <c r="C16" i="16" s="1"/>
  <c r="L15" i="16"/>
  <c r="K15" i="16"/>
  <c r="D15" i="16"/>
  <c r="C15" i="16"/>
  <c r="L14" i="16"/>
  <c r="D14" i="16" s="1"/>
  <c r="K14" i="16"/>
  <c r="C14" i="16"/>
  <c r="L13" i="16"/>
  <c r="K13" i="16"/>
  <c r="D13" i="16"/>
  <c r="C13" i="16"/>
  <c r="L12" i="16"/>
  <c r="D12" i="16" s="1"/>
  <c r="K12" i="16"/>
  <c r="C12" i="16"/>
  <c r="L11" i="16"/>
  <c r="D11" i="16" s="1"/>
  <c r="K11" i="16"/>
  <c r="C11" i="16"/>
  <c r="L10" i="16"/>
  <c r="D10" i="16" s="1"/>
  <c r="K10" i="16"/>
  <c r="C10" i="16" s="1"/>
  <c r="L9" i="16"/>
  <c r="D9" i="16" s="1"/>
  <c r="K9" i="16"/>
  <c r="C9" i="16" s="1"/>
  <c r="L8" i="16"/>
  <c r="D8" i="16" s="1"/>
  <c r="K8" i="16"/>
  <c r="C8" i="16" s="1"/>
  <c r="L7" i="16"/>
  <c r="K7" i="16"/>
  <c r="D7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X6" i="16"/>
  <c r="W6" i="16"/>
  <c r="V6" i="16"/>
  <c r="U6" i="16"/>
  <c r="T6" i="16"/>
  <c r="S6" i="16"/>
  <c r="R6" i="16"/>
  <c r="Q6" i="16"/>
  <c r="P6" i="16"/>
  <c r="O6" i="16"/>
  <c r="N6" i="16"/>
  <c r="M6" i="16"/>
  <c r="J6" i="16"/>
  <c r="I6" i="16"/>
  <c r="H6" i="16"/>
  <c r="G6" i="16"/>
  <c r="F6" i="16"/>
  <c r="E6" i="16"/>
  <c r="K6" i="16" l="1"/>
  <c r="L6" i="16"/>
  <c r="C7" i="16"/>
  <c r="C6" i="16" s="1"/>
  <c r="D6" i="16"/>
  <c r="C31" i="15" l="1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N8" i="15"/>
  <c r="M8" i="15"/>
  <c r="L8" i="15"/>
  <c r="K8" i="15"/>
  <c r="J8" i="15"/>
  <c r="I8" i="15"/>
  <c r="H8" i="15"/>
  <c r="G8" i="15"/>
  <c r="F8" i="15"/>
  <c r="E8" i="15"/>
  <c r="D8" i="15"/>
  <c r="C8" i="15" l="1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1" i="13"/>
  <c r="C31" i="13"/>
  <c r="D30" i="13"/>
  <c r="C30" i="13"/>
  <c r="D29" i="13"/>
  <c r="C29" i="13"/>
  <c r="D28" i="13"/>
  <c r="D32" i="13" s="1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C8" i="13" l="1"/>
  <c r="C33" i="13"/>
  <c r="D8" i="13"/>
  <c r="D33" i="13"/>
  <c r="C32" i="13"/>
  <c r="V34" i="12"/>
  <c r="U34" i="12"/>
  <c r="T34" i="12"/>
  <c r="S34" i="12"/>
  <c r="R34" i="12"/>
  <c r="Q34" i="12"/>
  <c r="P34" i="12"/>
  <c r="O34" i="12"/>
  <c r="M34" i="12"/>
  <c r="L34" i="12"/>
  <c r="K34" i="12"/>
  <c r="J34" i="12"/>
  <c r="I34" i="12"/>
  <c r="H34" i="12"/>
  <c r="G34" i="12"/>
  <c r="F34" i="12"/>
  <c r="V33" i="12"/>
  <c r="U33" i="12"/>
  <c r="T33" i="12"/>
  <c r="S33" i="12"/>
  <c r="R33" i="12"/>
  <c r="Q33" i="12"/>
  <c r="P33" i="12"/>
  <c r="O33" i="12"/>
  <c r="M33" i="12"/>
  <c r="L33" i="12"/>
  <c r="K33" i="12"/>
  <c r="J33" i="12"/>
  <c r="I33" i="12"/>
  <c r="H33" i="12"/>
  <c r="G33" i="12"/>
  <c r="F33" i="12"/>
  <c r="N32" i="12"/>
  <c r="E32" i="12"/>
  <c r="C32" i="12" s="1"/>
  <c r="D32" i="12"/>
  <c r="N31" i="12"/>
  <c r="C31" i="12" s="1"/>
  <c r="E31" i="12"/>
  <c r="D31" i="12"/>
  <c r="N30" i="12"/>
  <c r="C30" i="12" s="1"/>
  <c r="E30" i="12"/>
  <c r="D30" i="12"/>
  <c r="N29" i="12"/>
  <c r="E29" i="12"/>
  <c r="E33" i="12" s="1"/>
  <c r="D29" i="12"/>
  <c r="N28" i="12"/>
  <c r="E28" i="12"/>
  <c r="C28" i="12" s="1"/>
  <c r="D28" i="12"/>
  <c r="N27" i="12"/>
  <c r="C27" i="12" s="1"/>
  <c r="E27" i="12"/>
  <c r="D27" i="12"/>
  <c r="N26" i="12"/>
  <c r="E26" i="12"/>
  <c r="C26" i="12" s="1"/>
  <c r="D26" i="12"/>
  <c r="N25" i="12"/>
  <c r="E25" i="12"/>
  <c r="D25" i="12"/>
  <c r="N24" i="12"/>
  <c r="E24" i="12"/>
  <c r="D24" i="12"/>
  <c r="C24" i="12"/>
  <c r="N23" i="12"/>
  <c r="E23" i="12"/>
  <c r="D23" i="12"/>
  <c r="N22" i="12"/>
  <c r="E22" i="12"/>
  <c r="D22" i="12"/>
  <c r="C22" i="12"/>
  <c r="N21" i="12"/>
  <c r="C21" i="12" s="1"/>
  <c r="E21" i="12"/>
  <c r="D21" i="12"/>
  <c r="N20" i="12"/>
  <c r="C20" i="12" s="1"/>
  <c r="E20" i="12"/>
  <c r="D20" i="12"/>
  <c r="N19" i="12"/>
  <c r="E19" i="12"/>
  <c r="D19" i="12"/>
  <c r="N18" i="12"/>
  <c r="E18" i="12"/>
  <c r="C18" i="12" s="1"/>
  <c r="D18" i="12"/>
  <c r="N17" i="12"/>
  <c r="E17" i="12"/>
  <c r="D17" i="12"/>
  <c r="N16" i="12"/>
  <c r="E16" i="12"/>
  <c r="C16" i="12" s="1"/>
  <c r="D16" i="12"/>
  <c r="N15" i="12"/>
  <c r="C15" i="12" s="1"/>
  <c r="E15" i="12"/>
  <c r="D15" i="12"/>
  <c r="N14" i="12"/>
  <c r="C14" i="12" s="1"/>
  <c r="E14" i="12"/>
  <c r="D14" i="12"/>
  <c r="N13" i="12"/>
  <c r="E13" i="12"/>
  <c r="D13" i="12"/>
  <c r="N12" i="12"/>
  <c r="E12" i="12"/>
  <c r="C12" i="12" s="1"/>
  <c r="D12" i="12"/>
  <c r="N11" i="12"/>
  <c r="C11" i="12" s="1"/>
  <c r="E11" i="12"/>
  <c r="D11" i="12"/>
  <c r="N10" i="12"/>
  <c r="E10" i="12"/>
  <c r="C10" i="12" s="1"/>
  <c r="D10" i="12"/>
  <c r="D9" i="12" s="1"/>
  <c r="V9" i="12"/>
  <c r="U9" i="12"/>
  <c r="T9" i="12"/>
  <c r="S9" i="12"/>
  <c r="R9" i="12"/>
  <c r="Q9" i="12"/>
  <c r="P9" i="12"/>
  <c r="O9" i="12"/>
  <c r="M9" i="12"/>
  <c r="L9" i="12"/>
  <c r="K9" i="12"/>
  <c r="J9" i="12"/>
  <c r="I9" i="12"/>
  <c r="H9" i="12"/>
  <c r="G9" i="12"/>
  <c r="F9" i="12"/>
  <c r="N9" i="12" l="1"/>
  <c r="C25" i="12"/>
  <c r="D34" i="12"/>
  <c r="C23" i="12"/>
  <c r="E34" i="12"/>
  <c r="C17" i="12"/>
  <c r="D33" i="12"/>
  <c r="N34" i="12"/>
  <c r="E9" i="12"/>
  <c r="C19" i="12"/>
  <c r="C13" i="12"/>
  <c r="N33" i="12"/>
  <c r="C34" i="12"/>
  <c r="C29" i="12"/>
  <c r="C33" i="12" s="1"/>
  <c r="C9" i="12" l="1"/>
  <c r="R32" i="11" l="1"/>
  <c r="Q32" i="11"/>
  <c r="P32" i="11"/>
  <c r="O32" i="11"/>
  <c r="O7" i="11" s="1"/>
  <c r="N32" i="11"/>
  <c r="M32" i="11"/>
  <c r="L32" i="11"/>
  <c r="K32" i="11"/>
  <c r="J32" i="11"/>
  <c r="I32" i="11"/>
  <c r="H32" i="11"/>
  <c r="G32" i="11"/>
  <c r="F32" i="11"/>
  <c r="E32" i="11"/>
  <c r="D32" i="11"/>
  <c r="C32" i="11"/>
  <c r="R31" i="11"/>
  <c r="Q31" i="11"/>
  <c r="P31" i="11"/>
  <c r="P7" i="11" s="1"/>
  <c r="O31" i="11"/>
  <c r="N31" i="11"/>
  <c r="N7" i="11" s="1"/>
  <c r="M31" i="11"/>
  <c r="L31" i="11"/>
  <c r="K31" i="11"/>
  <c r="J31" i="11"/>
  <c r="I31" i="11"/>
  <c r="H31" i="11"/>
  <c r="G31" i="11"/>
  <c r="G7" i="11" s="1"/>
  <c r="F31" i="11"/>
  <c r="F7" i="11" s="1"/>
  <c r="E31" i="11"/>
  <c r="D31" i="11"/>
  <c r="D7" i="11" s="1"/>
  <c r="C31" i="11"/>
  <c r="C7" i="11" s="1"/>
  <c r="T30" i="11"/>
  <c r="S30" i="11"/>
  <c r="T29" i="11"/>
  <c r="S29" i="11"/>
  <c r="T28" i="11"/>
  <c r="S28" i="11"/>
  <c r="T27" i="11"/>
  <c r="T31" i="11" s="1"/>
  <c r="S27" i="11"/>
  <c r="S31" i="11" s="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M7" i="11"/>
  <c r="L7" i="11"/>
  <c r="K7" i="11"/>
  <c r="H7" i="11"/>
  <c r="E7" i="11"/>
  <c r="S32" i="11" l="1"/>
  <c r="S7" i="11" s="1"/>
  <c r="T32" i="11"/>
  <c r="T7" i="11" s="1"/>
  <c r="I7" i="11"/>
  <c r="Q7" i="11"/>
  <c r="J7" i="11"/>
  <c r="R7" i="11"/>
  <c r="R35" i="10"/>
  <c r="Q35" i="10"/>
  <c r="P35" i="10"/>
  <c r="O35" i="10" s="1"/>
  <c r="N35" i="10"/>
  <c r="M35" i="10"/>
  <c r="L35" i="10"/>
  <c r="K35" i="10"/>
  <c r="J35" i="10"/>
  <c r="I35" i="10"/>
  <c r="H35" i="10"/>
  <c r="G35" i="10"/>
  <c r="D35" i="10" s="1"/>
  <c r="C35" i="10" s="1"/>
  <c r="F35" i="10"/>
  <c r="E35" i="10"/>
  <c r="O33" i="10"/>
  <c r="J33" i="10"/>
  <c r="D33" i="10"/>
  <c r="C33" i="10" s="1"/>
  <c r="O32" i="10"/>
  <c r="J32" i="10"/>
  <c r="D32" i="10"/>
  <c r="C32" i="10" s="1"/>
  <c r="O31" i="10"/>
  <c r="J31" i="10"/>
  <c r="D31" i="10"/>
  <c r="C31" i="10" s="1"/>
  <c r="O30" i="10"/>
  <c r="J30" i="10"/>
  <c r="D30" i="10"/>
  <c r="C30" i="10"/>
  <c r="O29" i="10"/>
  <c r="J29" i="10"/>
  <c r="J28" i="10" s="1"/>
  <c r="D29" i="10"/>
  <c r="R28" i="10"/>
  <c r="Q28" i="10"/>
  <c r="P28" i="10"/>
  <c r="N28" i="10"/>
  <c r="M28" i="10"/>
  <c r="L28" i="10"/>
  <c r="K28" i="10"/>
  <c r="I28" i="10"/>
  <c r="H28" i="10"/>
  <c r="G28" i="10"/>
  <c r="F28" i="10"/>
  <c r="E28" i="10"/>
  <c r="D28" i="10"/>
  <c r="O27" i="10"/>
  <c r="J27" i="10"/>
  <c r="D27" i="10"/>
  <c r="C27" i="10"/>
  <c r="O26" i="10"/>
  <c r="J26" i="10"/>
  <c r="D26" i="10"/>
  <c r="O25" i="10"/>
  <c r="J25" i="10"/>
  <c r="D25" i="10"/>
  <c r="C25" i="10" s="1"/>
  <c r="O24" i="10"/>
  <c r="J24" i="10"/>
  <c r="D24" i="10"/>
  <c r="O23" i="10"/>
  <c r="J23" i="10"/>
  <c r="C23" i="10" s="1"/>
  <c r="D23" i="10"/>
  <c r="O22" i="10"/>
  <c r="J22" i="10"/>
  <c r="D22" i="10"/>
  <c r="C22" i="10" s="1"/>
  <c r="O21" i="10"/>
  <c r="J21" i="10"/>
  <c r="D21" i="10"/>
  <c r="D20" i="10" s="1"/>
  <c r="R20" i="10"/>
  <c r="Q20" i="10"/>
  <c r="P20" i="10"/>
  <c r="N20" i="10"/>
  <c r="M20" i="10"/>
  <c r="L20" i="10"/>
  <c r="K20" i="10"/>
  <c r="K6" i="10" s="1"/>
  <c r="I20" i="10"/>
  <c r="H20" i="10"/>
  <c r="G20" i="10"/>
  <c r="F20" i="10"/>
  <c r="E20" i="10"/>
  <c r="O19" i="10"/>
  <c r="J19" i="10"/>
  <c r="D19" i="10"/>
  <c r="C19" i="10" s="1"/>
  <c r="O18" i="10"/>
  <c r="J18" i="10"/>
  <c r="D18" i="10"/>
  <c r="C18" i="10"/>
  <c r="O17" i="10"/>
  <c r="J17" i="10"/>
  <c r="D17" i="10"/>
  <c r="O16" i="10"/>
  <c r="J16" i="10"/>
  <c r="D16" i="10"/>
  <c r="C16" i="10" s="1"/>
  <c r="O15" i="10"/>
  <c r="J15" i="10"/>
  <c r="D15" i="10"/>
  <c r="O14" i="10"/>
  <c r="O13" i="10" s="1"/>
  <c r="J14" i="10"/>
  <c r="C14" i="10" s="1"/>
  <c r="D14" i="10"/>
  <c r="R13" i="10"/>
  <c r="Q13" i="10"/>
  <c r="P13" i="10"/>
  <c r="P34" i="10" s="1"/>
  <c r="N13" i="10"/>
  <c r="M13" i="10"/>
  <c r="L13" i="10"/>
  <c r="K13" i="10"/>
  <c r="I13" i="10"/>
  <c r="H13" i="10"/>
  <c r="H34" i="10" s="1"/>
  <c r="G13" i="10"/>
  <c r="G34" i="10" s="1"/>
  <c r="F13" i="10"/>
  <c r="E13" i="10"/>
  <c r="O12" i="10"/>
  <c r="J12" i="10"/>
  <c r="D12" i="10"/>
  <c r="O11" i="10"/>
  <c r="J11" i="10"/>
  <c r="D11" i="10"/>
  <c r="C11" i="10" s="1"/>
  <c r="O10" i="10"/>
  <c r="J10" i="10"/>
  <c r="D10" i="10"/>
  <c r="O9" i="10"/>
  <c r="J9" i="10"/>
  <c r="D9" i="10"/>
  <c r="C9" i="10"/>
  <c r="O8" i="10"/>
  <c r="J8" i="10"/>
  <c r="D8" i="10"/>
  <c r="D7" i="10" s="1"/>
  <c r="R7" i="10"/>
  <c r="Q7" i="10"/>
  <c r="P7" i="10"/>
  <c r="N7" i="10"/>
  <c r="M7" i="10"/>
  <c r="L7" i="10"/>
  <c r="K7" i="10"/>
  <c r="I7" i="10"/>
  <c r="H7" i="10"/>
  <c r="G7" i="10"/>
  <c r="F7" i="10"/>
  <c r="E7" i="10"/>
  <c r="N6" i="10"/>
  <c r="F6" i="10"/>
  <c r="N34" i="10" l="1"/>
  <c r="Q34" i="10"/>
  <c r="J20" i="10"/>
  <c r="F34" i="10"/>
  <c r="I34" i="10"/>
  <c r="D34" i="10" s="1"/>
  <c r="R34" i="10"/>
  <c r="C29" i="10"/>
  <c r="C28" i="10" s="1"/>
  <c r="M34" i="10"/>
  <c r="J13" i="10"/>
  <c r="O20" i="10"/>
  <c r="E34" i="10"/>
  <c r="C12" i="10"/>
  <c r="E6" i="10"/>
  <c r="C10" i="10"/>
  <c r="C21" i="10"/>
  <c r="O28" i="10"/>
  <c r="K34" i="10"/>
  <c r="J7" i="10"/>
  <c r="J34" i="10" s="1"/>
  <c r="C17" i="10"/>
  <c r="C26" i="10"/>
  <c r="M6" i="10"/>
  <c r="L34" i="10"/>
  <c r="O7" i="10"/>
  <c r="O6" i="10" s="1"/>
  <c r="C15" i="10"/>
  <c r="C13" i="10" s="1"/>
  <c r="C24" i="10"/>
  <c r="J6" i="10"/>
  <c r="C20" i="10"/>
  <c r="L6" i="10"/>
  <c r="H6" i="10"/>
  <c r="D13" i="10"/>
  <c r="D6" i="10" s="1"/>
  <c r="I6" i="10"/>
  <c r="Q6" i="10"/>
  <c r="G6" i="10"/>
  <c r="P6" i="10"/>
  <c r="R6" i="10"/>
  <c r="C8" i="10"/>
  <c r="O34" i="10" l="1"/>
  <c r="C7" i="10"/>
  <c r="C6" i="10"/>
  <c r="C34" i="10"/>
  <c r="AH34" i="9" l="1"/>
  <c r="AG34" i="9"/>
  <c r="AH33" i="9"/>
  <c r="AG33" i="9"/>
  <c r="AH32" i="9"/>
  <c r="AG32" i="9"/>
  <c r="AH31" i="9"/>
  <c r="AH29" i="9" s="1"/>
  <c r="AG31" i="9"/>
  <c r="AH30" i="9"/>
  <c r="AG30" i="9"/>
  <c r="AG29" i="9" s="1"/>
  <c r="AF29" i="9"/>
  <c r="AE29" i="9"/>
  <c r="AD29" i="9"/>
  <c r="AC29" i="9"/>
  <c r="AB29" i="9"/>
  <c r="AA29" i="9"/>
  <c r="Z29" i="9"/>
  <c r="Y29" i="9"/>
  <c r="X29" i="9"/>
  <c r="W29" i="9"/>
  <c r="V29" i="9"/>
  <c r="V7" i="9" s="1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H28" i="9"/>
  <c r="AG28" i="9"/>
  <c r="AH27" i="9"/>
  <c r="AG27" i="9"/>
  <c r="AH26" i="9"/>
  <c r="AG26" i="9"/>
  <c r="AH25" i="9"/>
  <c r="AG25" i="9"/>
  <c r="AH24" i="9"/>
  <c r="AG24" i="9"/>
  <c r="AH23" i="9"/>
  <c r="AG23" i="9"/>
  <c r="AH22" i="9"/>
  <c r="AG22" i="9"/>
  <c r="AF21" i="9"/>
  <c r="AE21" i="9"/>
  <c r="AD21" i="9"/>
  <c r="AC21" i="9"/>
  <c r="AB21" i="9"/>
  <c r="AA21" i="9"/>
  <c r="Z21" i="9"/>
  <c r="Y21" i="9"/>
  <c r="Y7" i="9" s="1"/>
  <c r="X21" i="9"/>
  <c r="W21" i="9"/>
  <c r="V21" i="9"/>
  <c r="U21" i="9"/>
  <c r="T21" i="9"/>
  <c r="S21" i="9"/>
  <c r="R21" i="9"/>
  <c r="Q21" i="9"/>
  <c r="Q7" i="9" s="1"/>
  <c r="P21" i="9"/>
  <c r="O21" i="9"/>
  <c r="N21" i="9"/>
  <c r="M21" i="9"/>
  <c r="L21" i="9"/>
  <c r="K21" i="9"/>
  <c r="J21" i="9"/>
  <c r="I21" i="9"/>
  <c r="I7" i="9" s="1"/>
  <c r="H21" i="9"/>
  <c r="G21" i="9"/>
  <c r="F21" i="9"/>
  <c r="E21" i="9"/>
  <c r="D21" i="9"/>
  <c r="C21" i="9"/>
  <c r="AH20" i="9"/>
  <c r="AG20" i="9"/>
  <c r="AH19" i="9"/>
  <c r="AG19" i="9"/>
  <c r="AH18" i="9"/>
  <c r="AG18" i="9"/>
  <c r="AH17" i="9"/>
  <c r="AG17" i="9"/>
  <c r="AH16" i="9"/>
  <c r="AG16" i="9"/>
  <c r="AH15" i="9"/>
  <c r="AH14" i="9" s="1"/>
  <c r="AG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H13" i="9"/>
  <c r="AG13" i="9"/>
  <c r="AH12" i="9"/>
  <c r="AG12" i="9"/>
  <c r="AH11" i="9"/>
  <c r="AG11" i="9"/>
  <c r="AH10" i="9"/>
  <c r="AG10" i="9"/>
  <c r="AH9" i="9"/>
  <c r="AG9" i="9"/>
  <c r="AF8" i="9"/>
  <c r="AE8" i="9"/>
  <c r="AD8" i="9"/>
  <c r="AC8" i="9"/>
  <c r="AC7" i="9" s="1"/>
  <c r="AB8" i="9"/>
  <c r="AB7" i="9" s="1"/>
  <c r="AA8" i="9"/>
  <c r="Z8" i="9"/>
  <c r="Y8" i="9"/>
  <c r="X8" i="9"/>
  <c r="W8" i="9"/>
  <c r="W7" i="9" s="1"/>
  <c r="V8" i="9"/>
  <c r="U8" i="9"/>
  <c r="U7" i="9" s="1"/>
  <c r="T8" i="9"/>
  <c r="T7" i="9" s="1"/>
  <c r="S8" i="9"/>
  <c r="R8" i="9"/>
  <c r="Q8" i="9"/>
  <c r="P8" i="9"/>
  <c r="O8" i="9"/>
  <c r="N8" i="9"/>
  <c r="M8" i="9"/>
  <c r="M7" i="9" s="1"/>
  <c r="L8" i="9"/>
  <c r="L7" i="9" s="1"/>
  <c r="K8" i="9"/>
  <c r="J8" i="9"/>
  <c r="I8" i="9"/>
  <c r="H8" i="9"/>
  <c r="G8" i="9"/>
  <c r="F8" i="9"/>
  <c r="F7" i="9" s="1"/>
  <c r="E8" i="9"/>
  <c r="E7" i="9" s="1"/>
  <c r="D8" i="9"/>
  <c r="D7" i="9" s="1"/>
  <c r="C8" i="9"/>
  <c r="AD7" i="9"/>
  <c r="N7" i="9"/>
  <c r="AH21" i="9" l="1"/>
  <c r="AG21" i="9"/>
  <c r="AH8" i="9"/>
  <c r="J7" i="9"/>
  <c r="Z7" i="9"/>
  <c r="AG14" i="9"/>
  <c r="G7" i="9"/>
  <c r="O7" i="9"/>
  <c r="AE7" i="9"/>
  <c r="R7" i="9"/>
  <c r="AG8" i="9"/>
  <c r="C7" i="9"/>
  <c r="K7" i="9"/>
  <c r="S7" i="9"/>
  <c r="AA7" i="9"/>
  <c r="H7" i="9"/>
  <c r="P7" i="9"/>
  <c r="X7" i="9"/>
  <c r="AF7" i="9"/>
  <c r="AH7" i="9"/>
  <c r="AG7" i="9"/>
  <c r="Z33" i="7" l="1"/>
  <c r="Y33" i="7"/>
  <c r="R33" i="7"/>
  <c r="Q33" i="7"/>
  <c r="J33" i="7"/>
  <c r="Z32" i="7"/>
  <c r="Y32" i="7"/>
  <c r="R32" i="7"/>
  <c r="Q32" i="7"/>
  <c r="J32" i="7"/>
  <c r="Z31" i="7"/>
  <c r="Y31" i="7"/>
  <c r="R31" i="7"/>
  <c r="Q31" i="7"/>
  <c r="J31" i="7"/>
  <c r="Z30" i="7"/>
  <c r="Y30" i="7"/>
  <c r="R30" i="7"/>
  <c r="Q30" i="7"/>
  <c r="J30" i="7"/>
  <c r="Z29" i="7"/>
  <c r="Y29" i="7"/>
  <c r="R29" i="7"/>
  <c r="Q29" i="7"/>
  <c r="J29" i="7"/>
  <c r="Z28" i="7"/>
  <c r="Y28" i="7"/>
  <c r="R28" i="7"/>
  <c r="Q28" i="7"/>
  <c r="J28" i="7"/>
  <c r="Z27" i="7"/>
  <c r="Y27" i="7"/>
  <c r="R27" i="7"/>
  <c r="Q27" i="7"/>
  <c r="J27" i="7"/>
  <c r="Z26" i="7"/>
  <c r="Y26" i="7"/>
  <c r="R26" i="7"/>
  <c r="Q26" i="7"/>
  <c r="J26" i="7"/>
  <c r="Z25" i="7"/>
  <c r="Y25" i="7"/>
  <c r="R25" i="7"/>
  <c r="Q25" i="7"/>
  <c r="J25" i="7"/>
  <c r="Z24" i="7"/>
  <c r="Y24" i="7"/>
  <c r="R24" i="7"/>
  <c r="Q24" i="7"/>
  <c r="J24" i="7"/>
  <c r="Z23" i="7"/>
  <c r="Y23" i="7"/>
  <c r="R23" i="7"/>
  <c r="Q23" i="7"/>
  <c r="J23" i="7"/>
  <c r="Z22" i="7"/>
  <c r="Y22" i="7"/>
  <c r="R22" i="7"/>
  <c r="Q22" i="7"/>
  <c r="J22" i="7"/>
  <c r="Z21" i="7"/>
  <c r="Y21" i="7"/>
  <c r="R21" i="7"/>
  <c r="Q21" i="7"/>
  <c r="J21" i="7"/>
  <c r="Z20" i="7"/>
  <c r="Y20" i="7"/>
  <c r="R20" i="7"/>
  <c r="Q20" i="7"/>
  <c r="J20" i="7"/>
  <c r="Z19" i="7"/>
  <c r="Y19" i="7"/>
  <c r="R19" i="7"/>
  <c r="Q19" i="7"/>
  <c r="J19" i="7"/>
  <c r="Z18" i="7"/>
  <c r="Y18" i="7"/>
  <c r="R18" i="7"/>
  <c r="Q18" i="7"/>
  <c r="J18" i="7"/>
  <c r="Z17" i="7"/>
  <c r="Y17" i="7"/>
  <c r="R17" i="7"/>
  <c r="Q17" i="7"/>
  <c r="J17" i="7"/>
  <c r="Z16" i="7"/>
  <c r="Y16" i="7"/>
  <c r="R16" i="7"/>
  <c r="Q16" i="7"/>
  <c r="J16" i="7"/>
  <c r="Z15" i="7"/>
  <c r="Y15" i="7"/>
  <c r="R15" i="7"/>
  <c r="Q15" i="7"/>
  <c r="J15" i="7"/>
  <c r="Z14" i="7"/>
  <c r="Y14" i="7"/>
  <c r="R14" i="7"/>
  <c r="Q14" i="7"/>
  <c r="J14" i="7"/>
  <c r="Z13" i="7"/>
  <c r="Y13" i="7"/>
  <c r="R13" i="7"/>
  <c r="Q13" i="7"/>
  <c r="J13" i="7"/>
  <c r="Z12" i="7"/>
  <c r="Y12" i="7"/>
  <c r="R12" i="7"/>
  <c r="Q12" i="7"/>
  <c r="J12" i="7"/>
  <c r="Z11" i="7"/>
  <c r="Y11" i="7"/>
  <c r="R11" i="7"/>
  <c r="Q11" i="7"/>
  <c r="J11" i="7"/>
  <c r="Z10" i="7"/>
  <c r="Y10" i="7"/>
  <c r="R10" i="7"/>
  <c r="Q10" i="7"/>
  <c r="Q8" i="7" s="1"/>
  <c r="J10" i="7"/>
  <c r="Z9" i="7"/>
  <c r="Z8" i="7" s="1"/>
  <c r="Y9" i="7"/>
  <c r="R9" i="7"/>
  <c r="Q9" i="7"/>
  <c r="J9" i="7"/>
  <c r="Y8" i="7"/>
  <c r="X8" i="7"/>
  <c r="W8" i="7"/>
  <c r="V8" i="7"/>
  <c r="U8" i="7"/>
  <c r="T8" i="7"/>
  <c r="S8" i="7"/>
  <c r="P8" i="7"/>
  <c r="O8" i="7"/>
  <c r="N8" i="7"/>
  <c r="M8" i="7"/>
  <c r="L8" i="7"/>
  <c r="K8" i="7"/>
  <c r="I8" i="7"/>
  <c r="H8" i="7"/>
  <c r="G8" i="7"/>
  <c r="J8" i="7" l="1"/>
  <c r="R8" i="7"/>
  <c r="V37" i="6"/>
  <c r="U37" i="6"/>
  <c r="T37" i="6"/>
  <c r="S37" i="6"/>
  <c r="Q37" i="6"/>
  <c r="P37" i="6"/>
  <c r="O37" i="6"/>
  <c r="N37" i="6"/>
  <c r="M37" i="6"/>
  <c r="K37" i="6"/>
  <c r="J37" i="6"/>
  <c r="I37" i="6"/>
  <c r="H37" i="6"/>
  <c r="G37" i="6"/>
  <c r="E37" i="6" s="1"/>
  <c r="F37" i="6"/>
  <c r="R35" i="6"/>
  <c r="R37" i="6" s="1"/>
  <c r="L35" i="6"/>
  <c r="L37" i="6" s="1"/>
  <c r="E35" i="6"/>
  <c r="C35" i="6" s="1"/>
  <c r="D35" i="6"/>
  <c r="R34" i="6"/>
  <c r="L34" i="6"/>
  <c r="E34" i="6"/>
  <c r="D34" i="6"/>
  <c r="C34" i="6"/>
  <c r="R33" i="6"/>
  <c r="L33" i="6"/>
  <c r="E33" i="6"/>
  <c r="C33" i="6" s="1"/>
  <c r="D33" i="6"/>
  <c r="R32" i="6"/>
  <c r="L32" i="6"/>
  <c r="E32" i="6"/>
  <c r="D32" i="6"/>
  <c r="D30" i="6" s="1"/>
  <c r="R31" i="6"/>
  <c r="R30" i="6" s="1"/>
  <c r="L31" i="6"/>
  <c r="L30" i="6" s="1"/>
  <c r="E31" i="6"/>
  <c r="C31" i="6" s="1"/>
  <c r="D31" i="6"/>
  <c r="V30" i="6"/>
  <c r="U30" i="6"/>
  <c r="T30" i="6"/>
  <c r="S30" i="6"/>
  <c r="Q30" i="6"/>
  <c r="Q36" i="6" s="1"/>
  <c r="Q8" i="6" s="1"/>
  <c r="P30" i="6"/>
  <c r="O30" i="6"/>
  <c r="N30" i="6"/>
  <c r="M30" i="6"/>
  <c r="K30" i="6"/>
  <c r="J30" i="6"/>
  <c r="I30" i="6"/>
  <c r="I36" i="6" s="1"/>
  <c r="I8" i="6" s="1"/>
  <c r="H30" i="6"/>
  <c r="G30" i="6"/>
  <c r="F30" i="6"/>
  <c r="R29" i="6"/>
  <c r="L29" i="6"/>
  <c r="E29" i="6"/>
  <c r="D29" i="6"/>
  <c r="C29" i="6"/>
  <c r="R28" i="6"/>
  <c r="L28" i="6"/>
  <c r="E28" i="6"/>
  <c r="D28" i="6"/>
  <c r="R27" i="6"/>
  <c r="L27" i="6"/>
  <c r="E27" i="6"/>
  <c r="C27" i="6" s="1"/>
  <c r="D27" i="6"/>
  <c r="R26" i="6"/>
  <c r="C26" i="6" s="1"/>
  <c r="L26" i="6"/>
  <c r="E26" i="6"/>
  <c r="D26" i="6"/>
  <c r="R25" i="6"/>
  <c r="L25" i="6"/>
  <c r="E25" i="6"/>
  <c r="C25" i="6" s="1"/>
  <c r="D25" i="6"/>
  <c r="R24" i="6"/>
  <c r="L24" i="6"/>
  <c r="E24" i="6"/>
  <c r="D24" i="6"/>
  <c r="C24" i="6"/>
  <c r="R23" i="6"/>
  <c r="L23" i="6"/>
  <c r="E23" i="6"/>
  <c r="E22" i="6" s="1"/>
  <c r="D23" i="6"/>
  <c r="V22" i="6"/>
  <c r="U22" i="6"/>
  <c r="T22" i="6"/>
  <c r="S22" i="6"/>
  <c r="Q22" i="6"/>
  <c r="P22" i="6"/>
  <c r="O22" i="6"/>
  <c r="N22" i="6"/>
  <c r="M22" i="6"/>
  <c r="K22" i="6"/>
  <c r="J22" i="6"/>
  <c r="I22" i="6"/>
  <c r="H22" i="6"/>
  <c r="G22" i="6"/>
  <c r="F22" i="6"/>
  <c r="R21" i="6"/>
  <c r="L21" i="6"/>
  <c r="E21" i="6"/>
  <c r="D21" i="6"/>
  <c r="C21" i="6"/>
  <c r="R20" i="6"/>
  <c r="L20" i="6"/>
  <c r="E20" i="6"/>
  <c r="D20" i="6"/>
  <c r="R19" i="6"/>
  <c r="L19" i="6"/>
  <c r="E19" i="6"/>
  <c r="D19" i="6"/>
  <c r="C19" i="6"/>
  <c r="R18" i="6"/>
  <c r="L18" i="6"/>
  <c r="C18" i="6" s="1"/>
  <c r="E18" i="6"/>
  <c r="D18" i="6"/>
  <c r="R17" i="6"/>
  <c r="L17" i="6"/>
  <c r="L15" i="6" s="1"/>
  <c r="E17" i="6"/>
  <c r="E15" i="6" s="1"/>
  <c r="D17" i="6"/>
  <c r="R16" i="6"/>
  <c r="L16" i="6"/>
  <c r="E16" i="6"/>
  <c r="D16" i="6"/>
  <c r="C16" i="6"/>
  <c r="V15" i="6"/>
  <c r="U15" i="6"/>
  <c r="T15" i="6"/>
  <c r="S15" i="6"/>
  <c r="Q15" i="6"/>
  <c r="P15" i="6"/>
  <c r="O15" i="6"/>
  <c r="N15" i="6"/>
  <c r="M15" i="6"/>
  <c r="K15" i="6"/>
  <c r="J15" i="6"/>
  <c r="I15" i="6"/>
  <c r="H15" i="6"/>
  <c r="G15" i="6"/>
  <c r="F15" i="6"/>
  <c r="R14" i="6"/>
  <c r="L14" i="6"/>
  <c r="E14" i="6"/>
  <c r="C14" i="6" s="1"/>
  <c r="D14" i="6"/>
  <c r="R13" i="6"/>
  <c r="L13" i="6"/>
  <c r="E13" i="6"/>
  <c r="D13" i="6"/>
  <c r="R12" i="6"/>
  <c r="L12" i="6"/>
  <c r="E12" i="6"/>
  <c r="E9" i="6" s="1"/>
  <c r="D12" i="6"/>
  <c r="R11" i="6"/>
  <c r="L11" i="6"/>
  <c r="E11" i="6"/>
  <c r="D11" i="6"/>
  <c r="C11" i="6"/>
  <c r="R10" i="6"/>
  <c r="R9" i="6" s="1"/>
  <c r="L10" i="6"/>
  <c r="L9" i="6" s="1"/>
  <c r="E10" i="6"/>
  <c r="D10" i="6"/>
  <c r="D9" i="6" s="1"/>
  <c r="V9" i="6"/>
  <c r="U9" i="6"/>
  <c r="T9" i="6"/>
  <c r="S9" i="6"/>
  <c r="Q9" i="6"/>
  <c r="P9" i="6"/>
  <c r="O9" i="6"/>
  <c r="N9" i="6"/>
  <c r="M9" i="6"/>
  <c r="K9" i="6"/>
  <c r="J9" i="6"/>
  <c r="I9" i="6"/>
  <c r="H9" i="6"/>
  <c r="G9" i="6"/>
  <c r="F9" i="6"/>
  <c r="C23" i="6" l="1"/>
  <c r="R22" i="6"/>
  <c r="S36" i="6"/>
  <c r="S8" i="6" s="1"/>
  <c r="R15" i="6"/>
  <c r="J36" i="6"/>
  <c r="J8" i="6" s="1"/>
  <c r="K36" i="6"/>
  <c r="K8" i="6" s="1"/>
  <c r="T36" i="6"/>
  <c r="T8" i="6" s="1"/>
  <c r="D36" i="6"/>
  <c r="D8" i="6" s="1"/>
  <c r="D15" i="6"/>
  <c r="D22" i="6"/>
  <c r="U36" i="6"/>
  <c r="U8" i="6" s="1"/>
  <c r="E30" i="6"/>
  <c r="D37" i="6"/>
  <c r="C13" i="6"/>
  <c r="P36" i="6"/>
  <c r="P8" i="6" s="1"/>
  <c r="L22" i="6"/>
  <c r="L36" i="6" s="1"/>
  <c r="L8" i="6" s="1"/>
  <c r="M36" i="6"/>
  <c r="M8" i="6" s="1"/>
  <c r="V36" i="6"/>
  <c r="V8" i="6" s="1"/>
  <c r="H36" i="6"/>
  <c r="H8" i="6" s="1"/>
  <c r="C20" i="6"/>
  <c r="C28" i="6"/>
  <c r="F36" i="6"/>
  <c r="F8" i="6" s="1"/>
  <c r="N36" i="6"/>
  <c r="N8" i="6" s="1"/>
  <c r="C10" i="6"/>
  <c r="G36" i="6"/>
  <c r="G8" i="6" s="1"/>
  <c r="O36" i="6"/>
  <c r="O8" i="6" s="1"/>
  <c r="R36" i="6"/>
  <c r="R8" i="6" s="1"/>
  <c r="C15" i="6"/>
  <c r="C37" i="6"/>
  <c r="E36" i="6"/>
  <c r="E8" i="6" s="1"/>
  <c r="C30" i="6"/>
  <c r="C12" i="6"/>
  <c r="C17" i="6"/>
  <c r="C32" i="6"/>
  <c r="C9" i="6" l="1"/>
  <c r="C22" i="6"/>
  <c r="C36" i="6"/>
  <c r="C8" i="6" s="1"/>
  <c r="AC34" i="3" l="1"/>
  <c r="AB34" i="3"/>
  <c r="AA34" i="3"/>
  <c r="Y34" i="3"/>
  <c r="X34" i="3"/>
  <c r="W34" i="3" s="1"/>
  <c r="V34" i="3"/>
  <c r="U34" i="3"/>
  <c r="S34" i="3"/>
  <c r="R34" i="3"/>
  <c r="Q34" i="3"/>
  <c r="N34" i="3"/>
  <c r="N35" i="3" s="1"/>
  <c r="M34" i="3"/>
  <c r="L34" i="3"/>
  <c r="K34" i="3"/>
  <c r="J34" i="3"/>
  <c r="I34" i="3"/>
  <c r="H34" i="3"/>
  <c r="G34" i="3"/>
  <c r="G35" i="3" s="1"/>
  <c r="F34" i="3"/>
  <c r="E34" i="3"/>
  <c r="D34" i="3"/>
  <c r="C34" i="3" s="1"/>
  <c r="Z33" i="3"/>
  <c r="W33" i="3"/>
  <c r="T33" i="3"/>
  <c r="P33" i="3"/>
  <c r="O33" i="3"/>
  <c r="F33" i="3"/>
  <c r="C33" i="3"/>
  <c r="Z32" i="3"/>
  <c r="W32" i="3"/>
  <c r="T32" i="3"/>
  <c r="T34" i="3" s="1"/>
  <c r="P32" i="3"/>
  <c r="O32" i="3"/>
  <c r="F32" i="3"/>
  <c r="C32" i="3"/>
  <c r="Z31" i="3"/>
  <c r="W31" i="3"/>
  <c r="T31" i="3"/>
  <c r="P31" i="3"/>
  <c r="O31" i="3"/>
  <c r="F31" i="3"/>
  <c r="C31" i="3"/>
  <c r="Z30" i="3"/>
  <c r="W30" i="3"/>
  <c r="T30" i="3"/>
  <c r="P30" i="3"/>
  <c r="O30" i="3"/>
  <c r="F30" i="3"/>
  <c r="C30" i="3"/>
  <c r="Z29" i="3"/>
  <c r="W29" i="3"/>
  <c r="T29" i="3"/>
  <c r="P29" i="3"/>
  <c r="O29" i="3"/>
  <c r="F29" i="3"/>
  <c r="C29" i="3"/>
  <c r="Z28" i="3"/>
  <c r="W28" i="3"/>
  <c r="T28" i="3"/>
  <c r="P28" i="3"/>
  <c r="O28" i="3"/>
  <c r="F28" i="3"/>
  <c r="C28" i="3"/>
  <c r="Z27" i="3"/>
  <c r="W27" i="3"/>
  <c r="T27" i="3"/>
  <c r="P27" i="3"/>
  <c r="O27" i="3"/>
  <c r="F27" i="3"/>
  <c r="C27" i="3"/>
  <c r="Z26" i="3"/>
  <c r="W26" i="3"/>
  <c r="T26" i="3"/>
  <c r="P26" i="3"/>
  <c r="O26" i="3"/>
  <c r="F26" i="3"/>
  <c r="C26" i="3"/>
  <c r="Z25" i="3"/>
  <c r="W25" i="3"/>
  <c r="T25" i="3"/>
  <c r="P25" i="3"/>
  <c r="O25" i="3"/>
  <c r="F25" i="3"/>
  <c r="C25" i="3"/>
  <c r="Z24" i="3"/>
  <c r="W24" i="3"/>
  <c r="T24" i="3"/>
  <c r="P24" i="3"/>
  <c r="O24" i="3"/>
  <c r="F24" i="3"/>
  <c r="C24" i="3"/>
  <c r="Z23" i="3"/>
  <c r="W23" i="3"/>
  <c r="T23" i="3"/>
  <c r="P23" i="3"/>
  <c r="O23" i="3"/>
  <c r="F23" i="3"/>
  <c r="C23" i="3"/>
  <c r="Z22" i="3"/>
  <c r="W22" i="3"/>
  <c r="T22" i="3"/>
  <c r="P22" i="3"/>
  <c r="O22" i="3"/>
  <c r="F22" i="3"/>
  <c r="C22" i="3"/>
  <c r="Z21" i="3"/>
  <c r="W21" i="3"/>
  <c r="T21" i="3"/>
  <c r="P21" i="3"/>
  <c r="O21" i="3"/>
  <c r="F21" i="3"/>
  <c r="C21" i="3"/>
  <c r="Z20" i="3"/>
  <c r="W20" i="3"/>
  <c r="T20" i="3"/>
  <c r="P20" i="3"/>
  <c r="O20" i="3"/>
  <c r="F20" i="3"/>
  <c r="C20" i="3"/>
  <c r="Z19" i="3"/>
  <c r="W19" i="3"/>
  <c r="T19" i="3"/>
  <c r="P19" i="3"/>
  <c r="O19" i="3"/>
  <c r="F19" i="3"/>
  <c r="C19" i="3"/>
  <c r="Z18" i="3"/>
  <c r="W18" i="3"/>
  <c r="T18" i="3"/>
  <c r="P18" i="3"/>
  <c r="O18" i="3"/>
  <c r="F18" i="3"/>
  <c r="C18" i="3"/>
  <c r="Z17" i="3"/>
  <c r="W17" i="3"/>
  <c r="T17" i="3"/>
  <c r="P17" i="3"/>
  <c r="O17" i="3"/>
  <c r="F17" i="3"/>
  <c r="C17" i="3"/>
  <c r="Z16" i="3"/>
  <c r="W16" i="3"/>
  <c r="T16" i="3"/>
  <c r="P16" i="3"/>
  <c r="O16" i="3"/>
  <c r="F16" i="3"/>
  <c r="C16" i="3"/>
  <c r="Z15" i="3"/>
  <c r="W15" i="3"/>
  <c r="T15" i="3"/>
  <c r="P15" i="3"/>
  <c r="O15" i="3"/>
  <c r="F15" i="3"/>
  <c r="C15" i="3"/>
  <c r="Z14" i="3"/>
  <c r="Z10" i="3" s="1"/>
  <c r="W14" i="3"/>
  <c r="T14" i="3"/>
  <c r="P14" i="3"/>
  <c r="O14" i="3"/>
  <c r="F14" i="3"/>
  <c r="C14" i="3"/>
  <c r="Z13" i="3"/>
  <c r="W13" i="3"/>
  <c r="T13" i="3"/>
  <c r="P13" i="3"/>
  <c r="O13" i="3"/>
  <c r="F13" i="3"/>
  <c r="C13" i="3"/>
  <c r="Z12" i="3"/>
  <c r="W12" i="3"/>
  <c r="T12" i="3"/>
  <c r="P12" i="3"/>
  <c r="O12" i="3"/>
  <c r="F12" i="3"/>
  <c r="C12" i="3"/>
  <c r="Z11" i="3"/>
  <c r="W11" i="3"/>
  <c r="T11" i="3"/>
  <c r="P11" i="3"/>
  <c r="P10" i="3" s="1"/>
  <c r="O11" i="3"/>
  <c r="F11" i="3"/>
  <c r="C11" i="3"/>
  <c r="AC10" i="3"/>
  <c r="AB10" i="3"/>
  <c r="AA10" i="3"/>
  <c r="AA35" i="3" s="1"/>
  <c r="Y10" i="3"/>
  <c r="Y35" i="3" s="1"/>
  <c r="X10" i="3"/>
  <c r="X35" i="3" s="1"/>
  <c r="W35" i="3" s="1"/>
  <c r="V10" i="3"/>
  <c r="U10" i="3"/>
  <c r="S10" i="3"/>
  <c r="S35" i="3" s="1"/>
  <c r="R10" i="3"/>
  <c r="R35" i="3" s="1"/>
  <c r="Q10" i="3"/>
  <c r="N10" i="3"/>
  <c r="M10" i="3"/>
  <c r="L10" i="3"/>
  <c r="K10" i="3"/>
  <c r="K35" i="3" s="1"/>
  <c r="J10" i="3"/>
  <c r="J35" i="3" s="1"/>
  <c r="I10" i="3"/>
  <c r="I35" i="3" s="1"/>
  <c r="H10" i="3"/>
  <c r="H35" i="3" s="1"/>
  <c r="G10" i="3"/>
  <c r="E10" i="3"/>
  <c r="D10" i="3"/>
  <c r="T10" i="3" l="1"/>
  <c r="W10" i="3"/>
  <c r="Q35" i="3"/>
  <c r="Z34" i="3"/>
  <c r="Z35" i="3" s="1"/>
  <c r="F10" i="3"/>
  <c r="AC35" i="3"/>
  <c r="U35" i="3"/>
  <c r="T35" i="3" s="1"/>
  <c r="C10" i="3"/>
  <c r="L35" i="3"/>
  <c r="V35" i="3"/>
  <c r="O10" i="3"/>
  <c r="E35" i="3"/>
  <c r="O34" i="3"/>
  <c r="C35" i="3"/>
  <c r="F35" i="3"/>
  <c r="D35" i="3"/>
  <c r="AB35" i="3"/>
  <c r="P34" i="3"/>
  <c r="P35" i="3" s="1"/>
  <c r="M35" i="3"/>
  <c r="O35" i="3" l="1"/>
  <c r="AH33" i="2"/>
  <c r="AG33" i="2"/>
  <c r="AF33" i="2"/>
  <c r="AD33" i="2"/>
  <c r="AC33" i="2"/>
  <c r="AB33" i="2"/>
  <c r="AB8" i="2" s="1"/>
  <c r="Z33" i="2"/>
  <c r="Z8" i="2" s="1"/>
  <c r="Y33" i="2"/>
  <c r="X33" i="2"/>
  <c r="V33" i="2"/>
  <c r="U33" i="2"/>
  <c r="T33" i="2"/>
  <c r="S33" i="2"/>
  <c r="R33" i="2"/>
  <c r="R8" i="2" s="1"/>
  <c r="Q33" i="2"/>
  <c r="P33" i="2"/>
  <c r="N33" i="2"/>
  <c r="M33" i="2"/>
  <c r="L33" i="2"/>
  <c r="J33" i="2"/>
  <c r="J8" i="2" s="1"/>
  <c r="I33" i="2"/>
  <c r="I8" i="2" s="1"/>
  <c r="H33" i="2"/>
  <c r="F33" i="2"/>
  <c r="E33" i="2"/>
  <c r="D33" i="2"/>
  <c r="AH32" i="2"/>
  <c r="AG32" i="2"/>
  <c r="AF32" i="2"/>
  <c r="AF8" i="2" s="1"/>
  <c r="AD32" i="2"/>
  <c r="AD8" i="2" s="1"/>
  <c r="AC32" i="2"/>
  <c r="AB32" i="2"/>
  <c r="Z32" i="2"/>
  <c r="Y32" i="2"/>
  <c r="X32" i="2"/>
  <c r="V32" i="2"/>
  <c r="V8" i="2" s="1"/>
  <c r="U32" i="2"/>
  <c r="U8" i="2" s="1"/>
  <c r="T32" i="2"/>
  <c r="R32" i="2"/>
  <c r="Q32" i="2"/>
  <c r="P32" i="2"/>
  <c r="N32" i="2"/>
  <c r="M32" i="2"/>
  <c r="M8" i="2" s="1"/>
  <c r="L32" i="2"/>
  <c r="L8" i="2" s="1"/>
  <c r="J32" i="2"/>
  <c r="I32" i="2"/>
  <c r="H32" i="2"/>
  <c r="F32" i="2"/>
  <c r="E32" i="2"/>
  <c r="D32" i="2"/>
  <c r="D8" i="2" s="1"/>
  <c r="AE31" i="2"/>
  <c r="AA31" i="2"/>
  <c r="W31" i="2"/>
  <c r="S31" i="2"/>
  <c r="O31" i="2"/>
  <c r="K31" i="2"/>
  <c r="G31" i="2"/>
  <c r="C31" i="2"/>
  <c r="AE30" i="2"/>
  <c r="AA30" i="2"/>
  <c r="W30" i="2"/>
  <c r="S30" i="2"/>
  <c r="O30" i="2"/>
  <c r="K30" i="2"/>
  <c r="G30" i="2"/>
  <c r="C30" i="2"/>
  <c r="AE29" i="2"/>
  <c r="AA29" i="2"/>
  <c r="W29" i="2"/>
  <c r="S29" i="2"/>
  <c r="O29" i="2"/>
  <c r="K29" i="2"/>
  <c r="G29" i="2"/>
  <c r="C29" i="2"/>
  <c r="AE28" i="2"/>
  <c r="AE33" i="2" s="1"/>
  <c r="AA28" i="2"/>
  <c r="AA33" i="2" s="1"/>
  <c r="W28" i="2"/>
  <c r="W33" i="2" s="1"/>
  <c r="S28" i="2"/>
  <c r="O28" i="2"/>
  <c r="O33" i="2" s="1"/>
  <c r="K28" i="2"/>
  <c r="K33" i="2" s="1"/>
  <c r="G28" i="2"/>
  <c r="G33" i="2" s="1"/>
  <c r="C28" i="2"/>
  <c r="C33" i="2" s="1"/>
  <c r="AE27" i="2"/>
  <c r="AA27" i="2"/>
  <c r="W27" i="2"/>
  <c r="S27" i="2"/>
  <c r="O27" i="2"/>
  <c r="K27" i="2"/>
  <c r="G27" i="2"/>
  <c r="C27" i="2"/>
  <c r="AE26" i="2"/>
  <c r="AA26" i="2"/>
  <c r="W26" i="2"/>
  <c r="S26" i="2"/>
  <c r="O26" i="2"/>
  <c r="K26" i="2"/>
  <c r="G26" i="2"/>
  <c r="C26" i="2"/>
  <c r="AE25" i="2"/>
  <c r="AA25" i="2"/>
  <c r="W25" i="2"/>
  <c r="S25" i="2"/>
  <c r="O25" i="2"/>
  <c r="K25" i="2"/>
  <c r="G25" i="2"/>
  <c r="C25" i="2"/>
  <c r="AE24" i="2"/>
  <c r="AA24" i="2"/>
  <c r="W24" i="2"/>
  <c r="S24" i="2"/>
  <c r="O24" i="2"/>
  <c r="K24" i="2"/>
  <c r="G24" i="2"/>
  <c r="C24" i="2"/>
  <c r="AE23" i="2"/>
  <c r="AA23" i="2"/>
  <c r="W23" i="2"/>
  <c r="S23" i="2"/>
  <c r="O23" i="2"/>
  <c r="K23" i="2"/>
  <c r="G23" i="2"/>
  <c r="C23" i="2"/>
  <c r="AE22" i="2"/>
  <c r="AA22" i="2"/>
  <c r="W22" i="2"/>
  <c r="S22" i="2"/>
  <c r="O22" i="2"/>
  <c r="K22" i="2"/>
  <c r="G22" i="2"/>
  <c r="C22" i="2"/>
  <c r="AE21" i="2"/>
  <c r="AA21" i="2"/>
  <c r="W21" i="2"/>
  <c r="S21" i="2"/>
  <c r="O21" i="2"/>
  <c r="K21" i="2"/>
  <c r="G21" i="2"/>
  <c r="C21" i="2"/>
  <c r="AE20" i="2"/>
  <c r="AA20" i="2"/>
  <c r="W20" i="2"/>
  <c r="S20" i="2"/>
  <c r="O20" i="2"/>
  <c r="K20" i="2"/>
  <c r="G20" i="2"/>
  <c r="C20" i="2"/>
  <c r="AE19" i="2"/>
  <c r="AA19" i="2"/>
  <c r="W19" i="2"/>
  <c r="S19" i="2"/>
  <c r="O19" i="2"/>
  <c r="K19" i="2"/>
  <c r="G19" i="2"/>
  <c r="C19" i="2"/>
  <c r="AE18" i="2"/>
  <c r="AA18" i="2"/>
  <c r="W18" i="2"/>
  <c r="S18" i="2"/>
  <c r="O18" i="2"/>
  <c r="K18" i="2"/>
  <c r="G18" i="2"/>
  <c r="C18" i="2"/>
  <c r="AE17" i="2"/>
  <c r="AA17" i="2"/>
  <c r="W17" i="2"/>
  <c r="S17" i="2"/>
  <c r="O17" i="2"/>
  <c r="K17" i="2"/>
  <c r="G17" i="2"/>
  <c r="C17" i="2"/>
  <c r="AE16" i="2"/>
  <c r="AA16" i="2"/>
  <c r="W16" i="2"/>
  <c r="S16" i="2"/>
  <c r="O16" i="2"/>
  <c r="K16" i="2"/>
  <c r="G16" i="2"/>
  <c r="C16" i="2"/>
  <c r="AE15" i="2"/>
  <c r="AA15" i="2"/>
  <c r="W15" i="2"/>
  <c r="S15" i="2"/>
  <c r="O15" i="2"/>
  <c r="K15" i="2"/>
  <c r="G15" i="2"/>
  <c r="C15" i="2"/>
  <c r="AE14" i="2"/>
  <c r="AA14" i="2"/>
  <c r="W14" i="2"/>
  <c r="S14" i="2"/>
  <c r="O14" i="2"/>
  <c r="K14" i="2"/>
  <c r="G14" i="2"/>
  <c r="C14" i="2"/>
  <c r="AE13" i="2"/>
  <c r="AA13" i="2"/>
  <c r="W13" i="2"/>
  <c r="S13" i="2"/>
  <c r="O13" i="2"/>
  <c r="K13" i="2"/>
  <c r="G13" i="2"/>
  <c r="C13" i="2"/>
  <c r="AE12" i="2"/>
  <c r="AA12" i="2"/>
  <c r="W12" i="2"/>
  <c r="S12" i="2"/>
  <c r="O12" i="2"/>
  <c r="K12" i="2"/>
  <c r="G12" i="2"/>
  <c r="C12" i="2"/>
  <c r="AE11" i="2"/>
  <c r="AA11" i="2"/>
  <c r="W11" i="2"/>
  <c r="S11" i="2"/>
  <c r="O11" i="2"/>
  <c r="K11" i="2"/>
  <c r="G11" i="2"/>
  <c r="C11" i="2"/>
  <c r="AE10" i="2"/>
  <c r="AA10" i="2"/>
  <c r="W10" i="2"/>
  <c r="S10" i="2"/>
  <c r="O10" i="2"/>
  <c r="K10" i="2"/>
  <c r="G10" i="2"/>
  <c r="C10" i="2"/>
  <c r="AE9" i="2"/>
  <c r="AA9" i="2"/>
  <c r="AA32" i="2" s="1"/>
  <c r="AA8" i="2" s="1"/>
  <c r="W9" i="2"/>
  <c r="W32" i="2" s="1"/>
  <c r="W8" i="2" s="1"/>
  <c r="S9" i="2"/>
  <c r="S32" i="2" s="1"/>
  <c r="S8" i="2" s="1"/>
  <c r="O9" i="2"/>
  <c r="O32" i="2" s="1"/>
  <c r="O8" i="2" s="1"/>
  <c r="K9" i="2"/>
  <c r="K32" i="2" s="1"/>
  <c r="K8" i="2" s="1"/>
  <c r="G9" i="2"/>
  <c r="G32" i="2" s="1"/>
  <c r="G8" i="2" s="1"/>
  <c r="C9" i="2"/>
  <c r="AH8" i="2"/>
  <c r="AG8" i="2"/>
  <c r="AC8" i="2"/>
  <c r="Y8" i="2"/>
  <c r="X8" i="2"/>
  <c r="T8" i="2"/>
  <c r="Q8" i="2"/>
  <c r="P8" i="2"/>
  <c r="N8" i="2"/>
  <c r="H8" i="2"/>
  <c r="F8" i="2"/>
  <c r="E8" i="2"/>
  <c r="C32" i="2" l="1"/>
  <c r="C8" i="2" s="1"/>
  <c r="AE32" i="2"/>
  <c r="AE8" i="2" s="1"/>
  <c r="P40" i="1"/>
  <c r="P37" i="1"/>
  <c r="P34" i="1"/>
  <c r="P30" i="1"/>
  <c r="P25" i="1"/>
  <c r="P22" i="1"/>
  <c r="P19" i="1"/>
  <c r="P13" i="1"/>
  <c r="Q40" i="1" l="1"/>
  <c r="Q37" i="1"/>
  <c r="Q34" i="1"/>
  <c r="Q30" i="1"/>
  <c r="Q25" i="1"/>
  <c r="Q22" i="1"/>
  <c r="Q19" i="1"/>
  <c r="Q13" i="1"/>
  <c r="Q6" i="1"/>
  <c r="P6" i="1" l="1"/>
  <c r="J974" i="8"/>
  <c r="Q628" i="8"/>
  <c r="F1032" i="8"/>
  <c r="Y883" i="8"/>
  <c r="V970" i="8"/>
  <c r="J870" i="8"/>
  <c r="Z880" i="8"/>
  <c r="Y953" i="8"/>
  <c r="R931" i="8"/>
  <c r="R852" i="8"/>
  <c r="J1058" i="8"/>
  <c r="R1008" i="8"/>
  <c r="Y811" i="8"/>
  <c r="W629" i="8"/>
  <c r="R654" i="8"/>
  <c r="D849" i="8"/>
  <c r="R877" i="8"/>
  <c r="J710" i="8"/>
  <c r="F969" i="8"/>
  <c r="S1059" i="8"/>
  <c r="Q929" i="8"/>
  <c r="Y902" i="8"/>
  <c r="Q748" i="8"/>
  <c r="J1014" i="8"/>
  <c r="J776" i="8"/>
  <c r="N680" i="8"/>
  <c r="R926" i="8"/>
  <c r="R895" i="8"/>
  <c r="Q766" i="8"/>
  <c r="U1041" i="8"/>
  <c r="J931" i="8"/>
  <c r="Q268" i="8"/>
  <c r="T820" i="8"/>
  <c r="Z691" i="8"/>
  <c r="O633" i="8"/>
  <c r="Q770" i="8"/>
  <c r="R1062" i="8"/>
  <c r="D1063" i="8"/>
  <c r="Y666" i="8"/>
  <c r="Y761" i="8"/>
  <c r="Y927" i="8"/>
  <c r="Z779" i="8"/>
  <c r="R1056" i="8"/>
  <c r="Y829" i="8"/>
  <c r="Q607" i="8"/>
  <c r="I1064" i="8"/>
  <c r="Z1001" i="8"/>
  <c r="Y1000" i="8"/>
  <c r="J939" i="8"/>
  <c r="R780" i="8"/>
  <c r="Y1016" i="8"/>
  <c r="J1057" i="8"/>
  <c r="J932" i="8"/>
  <c r="R831" i="8"/>
  <c r="L600" i="8"/>
  <c r="Q516" i="8"/>
  <c r="E918" i="8"/>
  <c r="M734" i="8"/>
  <c r="D804" i="8"/>
  <c r="Y975" i="8"/>
  <c r="Y751" i="8"/>
  <c r="R930" i="8"/>
  <c r="R858" i="8"/>
  <c r="Y976" i="8"/>
  <c r="H969" i="8"/>
  <c r="Z661" i="8"/>
  <c r="Z1017" i="8"/>
  <c r="J917" i="8"/>
  <c r="Z1024" i="8"/>
  <c r="J952" i="8"/>
  <c r="Q842" i="8"/>
  <c r="Y792" i="8"/>
  <c r="G488" i="8"/>
  <c r="N918" i="8"/>
  <c r="X1051" i="8"/>
  <c r="S918" i="8"/>
  <c r="Y819" i="8"/>
  <c r="R1031" i="8"/>
  <c r="Z574" i="8"/>
  <c r="Q979" i="8"/>
  <c r="Q638" i="8"/>
  <c r="W1009" i="8"/>
  <c r="K891" i="8"/>
  <c r="W1010" i="8"/>
  <c r="R730" i="8"/>
  <c r="S1010" i="8"/>
  <c r="F891" i="8"/>
  <c r="J924" i="8"/>
  <c r="O1063" i="8"/>
  <c r="Y841" i="8"/>
  <c r="H1051" i="8"/>
  <c r="Y1019" i="8"/>
  <c r="R721" i="8"/>
  <c r="Q587" i="8"/>
  <c r="Z933" i="8"/>
  <c r="Z948" i="8"/>
  <c r="K634" i="8"/>
  <c r="R641" i="8"/>
  <c r="R768" i="8"/>
  <c r="Q898" i="8"/>
  <c r="J693" i="8"/>
  <c r="O919" i="8"/>
  <c r="Q887" i="8"/>
  <c r="Y834" i="8"/>
  <c r="Q847" i="8"/>
  <c r="J640" i="8"/>
  <c r="Z903" i="8"/>
  <c r="F489" i="8"/>
  <c r="R1057" i="8"/>
  <c r="F1042" i="8"/>
  <c r="R962" i="8"/>
  <c r="I1042" i="8"/>
  <c r="Z916" i="8"/>
  <c r="J832" i="8"/>
  <c r="Q813" i="8"/>
  <c r="C849" i="8"/>
  <c r="U970" i="8"/>
  <c r="Y924" i="8"/>
  <c r="Y881" i="8"/>
  <c r="J753" i="8"/>
  <c r="Z754" i="8"/>
  <c r="Z1019" i="8"/>
  <c r="Q801" i="8"/>
  <c r="J873" i="8"/>
  <c r="Y626" i="8"/>
  <c r="Y986" i="8"/>
  <c r="Z982" i="8"/>
  <c r="Y880" i="8"/>
  <c r="Z843" i="8"/>
  <c r="Q977" i="8"/>
  <c r="Q915" i="8"/>
  <c r="N667" i="8"/>
  <c r="Y844" i="8"/>
  <c r="X1063" i="8"/>
  <c r="Z457" i="8"/>
  <c r="Q705" i="8"/>
  <c r="J956" i="8"/>
  <c r="J923" i="8"/>
  <c r="J1039" i="8"/>
  <c r="O1004" i="8"/>
  <c r="J755" i="8"/>
  <c r="Z829" i="8"/>
  <c r="R956" i="8"/>
  <c r="Z968" i="8"/>
  <c r="Y857" i="8"/>
  <c r="Y961" i="8"/>
  <c r="Z946" i="8"/>
  <c r="S1042" i="8"/>
  <c r="P970" i="8"/>
  <c r="Q721" i="8"/>
  <c r="Q761" i="8"/>
  <c r="J747" i="8"/>
  <c r="Q662" i="8"/>
  <c r="J989" i="8"/>
  <c r="Z748" i="8"/>
  <c r="Q869" i="8"/>
  <c r="Y947" i="8"/>
  <c r="V860" i="8"/>
  <c r="Z1031" i="8"/>
  <c r="R960" i="8"/>
  <c r="Y695" i="8"/>
  <c r="Q923" i="8"/>
  <c r="Y764" i="8"/>
  <c r="K804" i="8"/>
  <c r="Z795" i="8"/>
  <c r="Y930" i="8"/>
  <c r="S1041" i="8"/>
  <c r="J1021" i="8"/>
  <c r="R1014" i="8"/>
  <c r="S1032" i="8"/>
  <c r="S1009" i="8"/>
  <c r="J775" i="8"/>
  <c r="Y1015" i="8"/>
  <c r="Z666" i="8"/>
  <c r="Y979" i="8"/>
  <c r="Q757" i="8"/>
  <c r="Z1047" i="8"/>
  <c r="Y965" i="8"/>
  <c r="J944" i="8"/>
  <c r="Z984" i="8"/>
  <c r="T1064" i="8"/>
  <c r="D814" i="8"/>
  <c r="Z787" i="8"/>
  <c r="Q612" i="8"/>
  <c r="R652" i="8"/>
  <c r="Q964" i="8"/>
  <c r="P969" i="8"/>
  <c r="T1032" i="8"/>
  <c r="Y958" i="8"/>
  <c r="Y950" i="8"/>
  <c r="J997" i="8"/>
  <c r="Q692" i="8"/>
  <c r="D527" i="8"/>
  <c r="W919" i="8"/>
  <c r="C734" i="8"/>
  <c r="Q740" i="8"/>
  <c r="N969" i="8"/>
  <c r="R856" i="8"/>
  <c r="Y1023" i="8"/>
  <c r="Q958" i="8"/>
  <c r="Y716" i="8"/>
  <c r="S600" i="8"/>
  <c r="C820" i="8"/>
  <c r="S891" i="8"/>
  <c r="R762" i="8"/>
  <c r="Z952" i="8"/>
  <c r="X941" i="8"/>
  <c r="N941" i="8"/>
  <c r="Q947" i="8"/>
  <c r="T891" i="8"/>
  <c r="Y1008" i="8"/>
  <c r="L1059" i="8"/>
  <c r="L891" i="8"/>
  <c r="Y632" i="8"/>
  <c r="Q939" i="8"/>
  <c r="Q623" i="8"/>
  <c r="P771" i="8"/>
  <c r="J869" i="8"/>
  <c r="C1041" i="8"/>
  <c r="Y572" i="8"/>
  <c r="Q1040" i="8"/>
  <c r="Y639" i="8"/>
  <c r="E1051" i="8"/>
  <c r="J855" i="8"/>
  <c r="T941" i="8"/>
  <c r="D655" i="8"/>
  <c r="Y890" i="8"/>
  <c r="Q546" i="8"/>
  <c r="Q606" i="8"/>
  <c r="R457" i="8"/>
  <c r="Q913" i="8"/>
  <c r="H668" i="8"/>
  <c r="R1019" i="8"/>
  <c r="Z902" i="8"/>
  <c r="Q914" i="8"/>
  <c r="Z508" i="8"/>
  <c r="Q859" i="8"/>
  <c r="U667" i="8"/>
  <c r="X1032" i="8"/>
  <c r="R884" i="8"/>
  <c r="R440" i="8"/>
  <c r="G992" i="8"/>
  <c r="Y827" i="8"/>
  <c r="Z790" i="8"/>
  <c r="J878" i="8"/>
  <c r="Z927" i="8"/>
  <c r="Q1046" i="8"/>
  <c r="J865" i="8"/>
  <c r="Q963" i="8"/>
  <c r="R1058" i="8"/>
  <c r="Y746" i="8"/>
  <c r="Z932" i="8"/>
  <c r="F849" i="8"/>
  <c r="Y1024" i="8"/>
  <c r="Q642" i="8"/>
  <c r="R957" i="8"/>
  <c r="J876" i="8"/>
  <c r="R576" i="8"/>
  <c r="V1064" i="8"/>
  <c r="E1063" i="8"/>
  <c r="R987" i="8"/>
  <c r="Y963" i="8"/>
  <c r="Q995" i="8"/>
  <c r="J966" i="8"/>
  <c r="E1032" i="8"/>
  <c r="Z784" i="8"/>
  <c r="Y988" i="8"/>
  <c r="Z848" i="8"/>
  <c r="D1009" i="8"/>
  <c r="T449" i="8"/>
  <c r="R1027" i="8"/>
  <c r="Y1036" i="8"/>
  <c r="M941" i="8"/>
  <c r="Y990" i="8"/>
  <c r="R932" i="8"/>
  <c r="R1015" i="8"/>
  <c r="Z1030" i="8"/>
  <c r="Y837" i="8"/>
  <c r="Y826" i="8"/>
  <c r="Y714" i="8"/>
  <c r="R869" i="8"/>
  <c r="Q695" i="8"/>
  <c r="J672" i="8"/>
  <c r="Y812" i="8"/>
  <c r="Y788" i="8"/>
  <c r="J617" i="8"/>
  <c r="Q1000" i="8"/>
  <c r="K941" i="8"/>
  <c r="N449" i="8"/>
  <c r="Y917" i="8"/>
  <c r="R698" i="8"/>
  <c r="Y923" i="8"/>
  <c r="M821" i="8"/>
  <c r="Z926" i="8"/>
  <c r="Y897" i="8"/>
  <c r="F919" i="8"/>
  <c r="Z642" i="8"/>
  <c r="J981" i="8"/>
  <c r="Z706" i="8"/>
  <c r="H1064" i="8"/>
  <c r="Q897" i="8"/>
  <c r="Z855" i="8"/>
  <c r="F860" i="8"/>
  <c r="Z592" i="8"/>
  <c r="R617" i="8"/>
  <c r="J1008" i="8"/>
  <c r="Z832" i="8"/>
  <c r="Q946" i="8"/>
  <c r="J1000" i="8"/>
  <c r="K1042" i="8"/>
  <c r="Y661" i="8"/>
  <c r="Y813" i="8"/>
  <c r="J809" i="8"/>
  <c r="J1049" i="8"/>
  <c r="Z1046" i="8"/>
  <c r="Y1049" i="8"/>
  <c r="R832" i="8"/>
  <c r="R837" i="8"/>
  <c r="Z541" i="8"/>
  <c r="J779" i="8"/>
  <c r="Y847" i="8"/>
  <c r="Q697" i="8"/>
  <c r="R583" i="8"/>
  <c r="H1041" i="8"/>
  <c r="Z842" i="8"/>
  <c r="L861" i="8"/>
  <c r="I1032" i="8"/>
  <c r="Q1030" i="8"/>
  <c r="Z987" i="8"/>
  <c r="K849" i="8"/>
  <c r="Z760" i="8"/>
  <c r="Q751" i="8"/>
  <c r="U804" i="8"/>
  <c r="Y882" i="8"/>
  <c r="K1009" i="8"/>
  <c r="Z695" i="8"/>
  <c r="K1063" i="8"/>
  <c r="Z1035" i="8"/>
  <c r="Q1037" i="8"/>
  <c r="E849" i="8"/>
  <c r="J691" i="8"/>
  <c r="R909" i="8"/>
  <c r="Z878" i="8"/>
  <c r="Z882" i="8"/>
  <c r="R983" i="8"/>
  <c r="W891" i="8"/>
  <c r="Z782" i="8"/>
  <c r="J915" i="8"/>
  <c r="Z398" i="8"/>
  <c r="Z967" i="8"/>
  <c r="J830" i="8"/>
  <c r="R939" i="8"/>
  <c r="Y747" i="8"/>
  <c r="Z343" i="8"/>
  <c r="Q746" i="8"/>
  <c r="J511" i="8"/>
  <c r="Q563" i="8"/>
  <c r="Z809" i="8"/>
  <c r="Q1008" i="8"/>
  <c r="C992" i="8"/>
  <c r="Z801" i="8"/>
  <c r="Q764" i="8"/>
  <c r="Y512" i="8"/>
  <c r="Y749" i="8"/>
  <c r="Q1029" i="8"/>
  <c r="J791" i="8"/>
  <c r="R839" i="8"/>
  <c r="L1063" i="8"/>
  <c r="K771" i="8"/>
  <c r="J533" i="8"/>
  <c r="X1009" i="8"/>
  <c r="Y843" i="8"/>
  <c r="E675" i="8"/>
  <c r="Y926" i="8"/>
  <c r="D1041" i="8"/>
  <c r="U735" i="8"/>
  <c r="F1064" i="8"/>
  <c r="R1040" i="8"/>
  <c r="K735" i="8"/>
  <c r="Y697" i="8"/>
  <c r="X919" i="8"/>
  <c r="J828" i="8"/>
  <c r="R813" i="8"/>
  <c r="Y989" i="8"/>
  <c r="Y839" i="8"/>
  <c r="L527" i="8"/>
  <c r="R945" i="8"/>
  <c r="R470" i="8"/>
  <c r="Y832" i="8"/>
  <c r="D1032" i="8"/>
  <c r="R1048" i="8"/>
  <c r="R901" i="8"/>
  <c r="R716" i="8"/>
  <c r="O860" i="8"/>
  <c r="Y673" i="8"/>
  <c r="N821" i="8"/>
  <c r="G821" i="8"/>
  <c r="O771" i="8"/>
  <c r="J955" i="8"/>
  <c r="M919" i="8"/>
  <c r="P919" i="8"/>
  <c r="Z935" i="8"/>
  <c r="Z792" i="8"/>
  <c r="F814" i="8"/>
  <c r="Y744" i="8"/>
  <c r="O1003" i="8"/>
  <c r="Z769" i="8"/>
  <c r="P941" i="8"/>
  <c r="Z924" i="8"/>
  <c r="Z1000" i="8"/>
  <c r="R958" i="8"/>
  <c r="R791" i="8"/>
  <c r="G771" i="8"/>
  <c r="Q962" i="8"/>
  <c r="R427" i="8"/>
  <c r="Y981" i="8"/>
  <c r="Q837" i="8"/>
  <c r="F1051" i="8"/>
  <c r="Y782" i="8"/>
  <c r="P1059" i="8"/>
  <c r="Z859" i="8"/>
  <c r="Z810" i="8"/>
  <c r="G1051" i="8"/>
  <c r="F1063" i="8"/>
  <c r="R662" i="8"/>
  <c r="Y894" i="8"/>
  <c r="Q871" i="8"/>
  <c r="J1001" i="8"/>
  <c r="Q1021" i="8"/>
  <c r="Y907" i="8"/>
  <c r="Y1025" i="8"/>
  <c r="R707" i="8"/>
  <c r="R915" i="8"/>
  <c r="O970" i="8"/>
  <c r="J745" i="8"/>
  <c r="D969" i="8"/>
  <c r="N1063" i="8"/>
  <c r="J1062" i="8"/>
  <c r="Q1031" i="8"/>
  <c r="S1004" i="8"/>
  <c r="L1009" i="8"/>
  <c r="Q841" i="8"/>
  <c r="R763" i="8"/>
  <c r="T667" i="8"/>
  <c r="Z538" i="8"/>
  <c r="Q752" i="8"/>
  <c r="J948" i="8"/>
  <c r="M891" i="8"/>
  <c r="Q810" i="8"/>
  <c r="R647" i="8"/>
  <c r="V1059" i="8"/>
  <c r="Q982" i="8"/>
  <c r="Q928" i="8"/>
  <c r="R1018" i="8"/>
  <c r="J812" i="8"/>
  <c r="Y604" i="8"/>
  <c r="J982" i="8"/>
  <c r="O1009" i="8"/>
  <c r="Z909" i="8"/>
  <c r="Y740" i="8"/>
  <c r="R569" i="8"/>
  <c r="Q985" i="8"/>
  <c r="L820" i="8"/>
  <c r="J606" i="8"/>
  <c r="W814" i="8"/>
  <c r="Y964" i="8"/>
  <c r="L804" i="8"/>
  <c r="Y765" i="8"/>
  <c r="Z688" i="8"/>
  <c r="Y779" i="8"/>
  <c r="M1063" i="8"/>
  <c r="R687" i="8"/>
  <c r="Q961" i="8"/>
  <c r="Q561" i="8"/>
  <c r="Y659" i="8"/>
  <c r="R880" i="8"/>
  <c r="Z684" i="8"/>
  <c r="V556" i="8"/>
  <c r="Q956" i="8"/>
  <c r="R713" i="8"/>
  <c r="Y577" i="8"/>
  <c r="J840" i="8"/>
  <c r="L634" i="8"/>
  <c r="O1032" i="8"/>
  <c r="D771" i="8"/>
  <c r="O941" i="8"/>
  <c r="J1048" i="8"/>
  <c r="Z840" i="8"/>
  <c r="J740" i="8"/>
  <c r="Z622" i="8"/>
  <c r="Q1057" i="8"/>
  <c r="K1059" i="8"/>
  <c r="R954" i="8"/>
  <c r="Q875" i="8"/>
  <c r="Q663" i="8"/>
  <c r="R553" i="8"/>
  <c r="R1038" i="8"/>
  <c r="U1003" i="8"/>
  <c r="K970" i="8"/>
  <c r="Y660" i="8"/>
  <c r="Y781" i="8"/>
  <c r="J957" i="8"/>
  <c r="K1003" i="8"/>
  <c r="Y911" i="8"/>
  <c r="Z497" i="8"/>
  <c r="R833" i="8"/>
  <c r="H679" i="8"/>
  <c r="N735" i="8"/>
  <c r="R827" i="8"/>
  <c r="R1000" i="8"/>
  <c r="C527" i="8"/>
  <c r="J652" i="8"/>
  <c r="Q833" i="8"/>
  <c r="Y1020" i="8"/>
  <c r="C526" i="8"/>
  <c r="I1063" i="8"/>
  <c r="R689" i="8"/>
  <c r="Y948" i="8"/>
  <c r="R432" i="8"/>
  <c r="Z881" i="8"/>
  <c r="J763" i="8"/>
  <c r="Z1039" i="8"/>
  <c r="M918" i="8"/>
  <c r="Q647" i="8"/>
  <c r="J940" i="8"/>
  <c r="G1004" i="8"/>
  <c r="Y858" i="8"/>
  <c r="J978" i="8"/>
  <c r="Q593" i="8"/>
  <c r="Q818" i="8"/>
  <c r="R1022" i="8"/>
  <c r="Q726" i="8"/>
  <c r="O849" i="8"/>
  <c r="Z786" i="8"/>
  <c r="R974" i="8"/>
  <c r="H1063" i="8"/>
  <c r="F804" i="8"/>
  <c r="R967" i="8"/>
  <c r="R838" i="8"/>
  <c r="Q1019" i="8"/>
  <c r="U449" i="8"/>
  <c r="Q829" i="8"/>
  <c r="H734" i="8"/>
  <c r="Y694" i="8"/>
  <c r="T992" i="8"/>
  <c r="R785" i="8"/>
  <c r="R790" i="8"/>
  <c r="R459" i="8"/>
  <c r="G1052" i="8"/>
  <c r="Y614" i="8"/>
  <c r="Y967" i="8"/>
  <c r="J760" i="8"/>
  <c r="Y954" i="8"/>
  <c r="R995" i="8"/>
  <c r="N1051" i="8"/>
  <c r="J1020" i="8"/>
  <c r="Y612" i="8"/>
  <c r="V1042" i="8"/>
  <c r="N1064" i="8"/>
  <c r="R819" i="8"/>
  <c r="Y859" i="8"/>
  <c r="Y836" i="8"/>
  <c r="N668" i="8"/>
  <c r="Z953" i="8"/>
  <c r="J945" i="8"/>
  <c r="Z765" i="8"/>
  <c r="Z780" i="8"/>
  <c r="J796" i="8"/>
  <c r="J936" i="8"/>
  <c r="E1003" i="8"/>
  <c r="J781" i="8"/>
  <c r="I1004" i="8"/>
  <c r="J877" i="8"/>
  <c r="E1041" i="8"/>
  <c r="T1004" i="8"/>
  <c r="O969" i="8"/>
  <c r="J777" i="8"/>
  <c r="J659" i="8"/>
  <c r="R878" i="8"/>
  <c r="I634" i="8"/>
  <c r="V804" i="8"/>
  <c r="J847" i="8"/>
  <c r="Z652" i="8"/>
  <c r="S1063" i="8"/>
  <c r="R890" i="8"/>
  <c r="I1010" i="8"/>
  <c r="D941" i="8"/>
  <c r="R507" i="8"/>
  <c r="K450" i="8"/>
  <c r="Y1014" i="8"/>
  <c r="F1010" i="8"/>
  <c r="E1042" i="8"/>
  <c r="C891" i="8"/>
  <c r="Y718" i="8"/>
  <c r="C804" i="8"/>
  <c r="J785" i="8"/>
  <c r="Z913" i="8"/>
  <c r="Y835" i="8"/>
  <c r="Z914" i="8"/>
  <c r="Q819" i="8"/>
  <c r="J598" i="8"/>
  <c r="Q987" i="8"/>
  <c r="Z988" i="8"/>
  <c r="T599" i="8"/>
  <c r="Z908" i="8"/>
  <c r="Q739" i="8"/>
  <c r="Z648" i="8"/>
  <c r="G484" i="8"/>
  <c r="T860" i="8"/>
  <c r="O992" i="8"/>
  <c r="X804" i="8"/>
  <c r="Q707" i="8"/>
  <c r="C1042" i="8"/>
  <c r="Q996" i="8"/>
  <c r="J967" i="8"/>
  <c r="N1059" i="8"/>
  <c r="E891" i="8"/>
  <c r="Y910" i="8"/>
  <c r="R793" i="8"/>
  <c r="F970" i="8"/>
  <c r="X849" i="8"/>
  <c r="Z608" i="8"/>
  <c r="J999" i="8"/>
  <c r="L1064" i="8"/>
  <c r="R1016" i="8"/>
  <c r="J333" i="8"/>
  <c r="Q955" i="8"/>
  <c r="Y707" i="8"/>
  <c r="L1003" i="8"/>
  <c r="R709" i="8"/>
  <c r="R686" i="8"/>
  <c r="Z416" i="8"/>
  <c r="P599" i="8"/>
  <c r="T919" i="8"/>
  <c r="M1009" i="8"/>
  <c r="Y959" i="8"/>
  <c r="R903" i="8"/>
  <c r="Q719" i="8"/>
  <c r="Q625" i="8"/>
  <c r="J1023" i="8"/>
  <c r="Q618" i="8"/>
  <c r="Q1024" i="8"/>
  <c r="J902" i="8"/>
  <c r="Q476" i="8"/>
  <c r="J976" i="8"/>
  <c r="R981" i="8"/>
  <c r="L1032" i="8"/>
  <c r="T821" i="8"/>
  <c r="R760" i="8"/>
  <c r="Y743" i="8"/>
  <c r="O1010" i="8"/>
  <c r="X675" i="8"/>
  <c r="Z1056" i="8"/>
  <c r="Q960" i="8"/>
  <c r="R724" i="8"/>
  <c r="V918" i="8"/>
  <c r="Z870" i="8"/>
  <c r="Q836" i="8"/>
  <c r="R879" i="8"/>
  <c r="W992" i="8"/>
  <c r="W1051" i="8"/>
  <c r="Y776" i="8"/>
  <c r="J897" i="8"/>
  <c r="I1041" i="8"/>
  <c r="V1041" i="8"/>
  <c r="J987" i="8"/>
  <c r="R766" i="8"/>
  <c r="H849" i="8"/>
  <c r="N1052" i="8"/>
  <c r="R996" i="8"/>
  <c r="Y1029" i="8"/>
  <c r="Z828" i="8"/>
  <c r="R874" i="8"/>
  <c r="Q765" i="8"/>
  <c r="R1046" i="8"/>
  <c r="Y623" i="8"/>
  <c r="R948" i="8"/>
  <c r="Q1020" i="8"/>
  <c r="J700" i="8"/>
  <c r="Y865" i="8"/>
  <c r="R975" i="8"/>
  <c r="Q838" i="8"/>
  <c r="H891" i="8"/>
  <c r="I679" i="8"/>
  <c r="Q622" i="8"/>
  <c r="C918" i="8"/>
  <c r="S557" i="8"/>
  <c r="Z1037" i="8"/>
  <c r="Q935" i="8"/>
  <c r="R998" i="8"/>
  <c r="J879" i="8"/>
  <c r="Q983" i="8"/>
  <c r="R525" i="8"/>
  <c r="J715" i="8"/>
  <c r="Q778" i="8"/>
  <c r="Q856" i="8"/>
  <c r="Y900" i="8"/>
  <c r="J986" i="8"/>
  <c r="P1041" i="8"/>
  <c r="U814" i="8"/>
  <c r="R659" i="8"/>
  <c r="J954" i="8"/>
  <c r="J628" i="8"/>
  <c r="Z896" i="8"/>
  <c r="R774" i="8"/>
  <c r="Q1016" i="8"/>
  <c r="H771" i="8"/>
  <c r="E805" i="8"/>
  <c r="J996" i="8"/>
  <c r="O557" i="8"/>
  <c r="Y762" i="8"/>
  <c r="Y885" i="8"/>
  <c r="Q848" i="8"/>
  <c r="W1003" i="8"/>
  <c r="Y801" i="8"/>
  <c r="C941" i="8"/>
  <c r="Z883" i="8"/>
  <c r="Z819" i="8"/>
  <c r="Q852" i="8"/>
  <c r="Y869" i="8"/>
  <c r="R612" i="8"/>
  <c r="K667" i="8"/>
  <c r="Z841" i="8"/>
  <c r="V667" i="8"/>
  <c r="T520" i="8"/>
  <c r="R1021" i="8"/>
  <c r="Q1023" i="8"/>
  <c r="R701" i="8"/>
  <c r="J748" i="8"/>
  <c r="Z1036" i="8"/>
  <c r="J541" i="8"/>
  <c r="Z844" i="8"/>
  <c r="Y642" i="8"/>
  <c r="R1035" i="8"/>
  <c r="Z980" i="8"/>
  <c r="J754" i="8"/>
  <c r="I1059" i="8"/>
  <c r="J722" i="8"/>
  <c r="K1032" i="8"/>
  <c r="J258" i="8"/>
  <c r="Z726" i="8"/>
  <c r="Z978" i="8"/>
  <c r="K599" i="8"/>
  <c r="J1022" i="8"/>
  <c r="L489" i="8"/>
  <c r="Z885" i="8"/>
  <c r="Y616" i="8"/>
  <c r="F1059" i="8"/>
  <c r="Z852" i="8"/>
  <c r="L1041" i="8"/>
  <c r="J780" i="8"/>
  <c r="Z1058" i="8"/>
  <c r="R836" i="8"/>
  <c r="T849" i="8"/>
  <c r="J575" i="8"/>
  <c r="Q948" i="8"/>
  <c r="Y685" i="8"/>
  <c r="U891" i="8"/>
  <c r="R472" i="8"/>
  <c r="V1010" i="8"/>
  <c r="Q886" i="8"/>
  <c r="R907" i="8"/>
  <c r="Q876" i="8"/>
  <c r="R688" i="8"/>
  <c r="Y606" i="8"/>
  <c r="R868" i="8"/>
  <c r="Y871" i="8"/>
  <c r="Z659" i="8"/>
  <c r="R620" i="8"/>
  <c r="Q1001" i="8"/>
  <c r="Q786" i="8"/>
  <c r="Z612" i="8"/>
  <c r="L970" i="8"/>
  <c r="M1052" i="8"/>
  <c r="R989" i="8"/>
  <c r="Z609" i="8"/>
  <c r="F488" i="8"/>
  <c r="D1004" i="8"/>
  <c r="V734" i="8"/>
  <c r="Z811" i="8"/>
  <c r="J1050" i="8"/>
  <c r="N849" i="8"/>
  <c r="Q878" i="8"/>
  <c r="M1004" i="8"/>
  <c r="T969" i="8"/>
  <c r="T1010" i="8"/>
  <c r="N675" i="8"/>
  <c r="Y1050" i="8"/>
  <c r="Z1023" i="8"/>
  <c r="N805" i="8"/>
  <c r="R454" i="8"/>
  <c r="J829" i="8"/>
  <c r="H1042" i="8"/>
  <c r="Z569" i="8"/>
  <c r="Y729" i="8"/>
  <c r="J708" i="8"/>
  <c r="R740" i="8"/>
  <c r="D805" i="8"/>
  <c r="H918" i="8"/>
  <c r="Y962" i="8"/>
  <c r="Y944" i="8"/>
  <c r="N600" i="8"/>
  <c r="R619" i="8"/>
  <c r="T1052" i="8"/>
  <c r="J766" i="8"/>
  <c r="Y1021" i="8"/>
  <c r="V969" i="8"/>
  <c r="Y966" i="8"/>
  <c r="J979" i="8"/>
  <c r="Q775" i="8"/>
  <c r="H804" i="8"/>
  <c r="Q604" i="8"/>
  <c r="J1038" i="8"/>
  <c r="M1051" i="8"/>
  <c r="Z831" i="8"/>
  <c r="Z746" i="8"/>
  <c r="R425" i="8"/>
  <c r="Y845" i="8"/>
  <c r="Y998" i="8"/>
  <c r="J786" i="8"/>
  <c r="R991" i="8"/>
  <c r="Y840" i="8"/>
  <c r="R1002" i="8"/>
  <c r="Q1014" i="8"/>
  <c r="M484" i="8"/>
  <c r="R817" i="8"/>
  <c r="Z412" i="8"/>
  <c r="V805" i="8"/>
  <c r="W860" i="8"/>
  <c r="Q877" i="8"/>
  <c r="Q911" i="8"/>
  <c r="C702" i="8"/>
  <c r="C1010" i="8"/>
  <c r="W1064" i="8"/>
  <c r="Y933" i="8"/>
  <c r="R1026" i="8"/>
  <c r="R751" i="8"/>
  <c r="J705" i="8"/>
  <c r="R661" i="8"/>
  <c r="Q691" i="8"/>
  <c r="M556" i="8"/>
  <c r="Y523" i="8"/>
  <c r="R598" i="8"/>
  <c r="Z469" i="8"/>
  <c r="J619" i="8"/>
  <c r="Y1056" i="8"/>
  <c r="J980" i="8"/>
  <c r="I1003" i="8"/>
  <c r="Z720" i="8"/>
  <c r="Z963" i="8"/>
  <c r="K1052" i="8"/>
  <c r="J908" i="8"/>
  <c r="J549" i="8"/>
  <c r="Z434" i="8"/>
  <c r="F1003" i="8"/>
  <c r="Y867" i="8"/>
  <c r="R441" i="8"/>
  <c r="Z901" i="8"/>
  <c r="Z432" i="8"/>
  <c r="C805" i="8"/>
  <c r="X668" i="8"/>
  <c r="Z606" i="8"/>
  <c r="G941" i="8"/>
  <c r="F918" i="8"/>
  <c r="O595" i="8"/>
  <c r="Y795" i="8"/>
  <c r="J666" i="8"/>
  <c r="Q925" i="8"/>
  <c r="Q519" i="8"/>
  <c r="J933" i="8"/>
  <c r="J950" i="8"/>
  <c r="R834" i="8"/>
  <c r="S734" i="8"/>
  <c r="Q674" i="8"/>
  <c r="Y951" i="8"/>
  <c r="Y945" i="8"/>
  <c r="Q931" i="8"/>
  <c r="I814" i="8"/>
  <c r="V771" i="8"/>
  <c r="Z728" i="8"/>
  <c r="Y916" i="8"/>
  <c r="Q672" i="8"/>
  <c r="T489" i="8"/>
  <c r="R896" i="8"/>
  <c r="Y330" i="8"/>
  <c r="Z618" i="8"/>
  <c r="Y650" i="8"/>
  <c r="R708" i="8"/>
  <c r="S771" i="8"/>
  <c r="Q932" i="8"/>
  <c r="Q1026" i="8"/>
  <c r="K860" i="8"/>
  <c r="R1030" i="8"/>
  <c r="Q828" i="8"/>
  <c r="H814" i="8"/>
  <c r="J441" i="8"/>
  <c r="Q206" i="8"/>
  <c r="Y565" i="8"/>
  <c r="Y315" i="8"/>
  <c r="N595" i="8"/>
  <c r="J1016" i="8"/>
  <c r="Y877" i="8"/>
  <c r="E734" i="8"/>
  <c r="J985" i="8"/>
  <c r="P918" i="8"/>
  <c r="Q797" i="8"/>
  <c r="Y852" i="8"/>
  <c r="Q830" i="8"/>
  <c r="S941" i="8"/>
  <c r="U1032" i="8"/>
  <c r="Y982" i="8"/>
  <c r="Z1025" i="8"/>
  <c r="R512" i="8"/>
  <c r="Z879" i="8"/>
  <c r="W1052" i="8"/>
  <c r="Q832" i="8"/>
  <c r="I1052" i="8"/>
  <c r="Y934" i="8"/>
  <c r="C488" i="8"/>
  <c r="Z894" i="8"/>
  <c r="Z725" i="8"/>
  <c r="Q569" i="8"/>
  <c r="C1032" i="8"/>
  <c r="Z938" i="8"/>
  <c r="X820" i="8"/>
  <c r="J479" i="8"/>
  <c r="Z846" i="8"/>
  <c r="J701" i="8"/>
  <c r="L702" i="8"/>
  <c r="O1051" i="8"/>
  <c r="Q831" i="8"/>
  <c r="L1004" i="8"/>
  <c r="M861" i="8"/>
  <c r="I702" i="8"/>
  <c r="G629" i="8"/>
  <c r="J813" i="8"/>
  <c r="I805" i="8"/>
  <c r="Z740" i="8"/>
  <c r="U941" i="8"/>
  <c r="R419" i="8"/>
  <c r="R951" i="8"/>
  <c r="Z552" i="8"/>
  <c r="C667" i="8"/>
  <c r="F820" i="8"/>
  <c r="J836" i="8"/>
  <c r="C600" i="8"/>
  <c r="Y733" i="8"/>
  <c r="Z535" i="8"/>
  <c r="Y906" i="8"/>
  <c r="Y728" i="8"/>
  <c r="C629" i="8"/>
  <c r="Y720" i="8"/>
  <c r="R886" i="8"/>
  <c r="Z563" i="8"/>
  <c r="X1042" i="8"/>
  <c r="Q714" i="8"/>
  <c r="R940" i="8"/>
  <c r="F286" i="8"/>
  <c r="O1042" i="8"/>
  <c r="F1009" i="8"/>
  <c r="Q591" i="8"/>
  <c r="J929" i="8"/>
  <c r="Z674" i="8"/>
  <c r="Z865" i="8"/>
  <c r="Y987" i="8"/>
  <c r="Q787" i="8"/>
  <c r="C970" i="8"/>
  <c r="J495" i="8"/>
  <c r="Z421" i="8"/>
  <c r="J52" i="8"/>
  <c r="Q269" i="8"/>
  <c r="R474" i="8"/>
  <c r="Q474" i="8"/>
  <c r="J191" i="8"/>
  <c r="T918" i="8"/>
  <c r="Y699" i="8"/>
  <c r="Y940" i="8"/>
  <c r="Q732" i="8"/>
  <c r="R663" i="8"/>
  <c r="V1009" i="8"/>
  <c r="Z626" i="8"/>
  <c r="J713" i="8"/>
  <c r="K919" i="8"/>
  <c r="I667" i="8"/>
  <c r="L734" i="8"/>
  <c r="R800" i="8"/>
  <c r="Z833" i="8"/>
  <c r="R929" i="8"/>
  <c r="J905" i="8"/>
  <c r="J756" i="8"/>
  <c r="J1017" i="8"/>
  <c r="R715" i="8"/>
  <c r="Y952" i="8"/>
  <c r="J968" i="8"/>
  <c r="N679" i="8"/>
  <c r="J467" i="8"/>
  <c r="Q944" i="8"/>
  <c r="Y475" i="8"/>
  <c r="R952" i="8"/>
  <c r="J417" i="8"/>
  <c r="Y895" i="8"/>
  <c r="Y798" i="8"/>
  <c r="Y825" i="8"/>
  <c r="R828" i="8"/>
  <c r="J800" i="8"/>
  <c r="U1052" i="8"/>
  <c r="M667" i="8"/>
  <c r="Q984" i="8"/>
  <c r="R876" i="8"/>
  <c r="L633" i="8"/>
  <c r="I849" i="8"/>
  <c r="Z729" i="8"/>
  <c r="R894" i="8"/>
  <c r="G969" i="8"/>
  <c r="Q434" i="8"/>
  <c r="Q945" i="8"/>
  <c r="Z756" i="8"/>
  <c r="R924" i="8"/>
  <c r="J874" i="8"/>
  <c r="R673" i="8"/>
  <c r="C1009" i="8"/>
  <c r="W771" i="8"/>
  <c r="P992" i="8"/>
  <c r="Q798" i="8"/>
  <c r="J1046" i="8"/>
  <c r="N1004" i="8"/>
  <c r="J543" i="8"/>
  <c r="R548" i="8"/>
  <c r="I918" i="8"/>
  <c r="R623" i="8"/>
  <c r="J580" i="8"/>
  <c r="Y810" i="8"/>
  <c r="J768" i="8"/>
  <c r="Y1028" i="8"/>
  <c r="Z1057" i="8"/>
  <c r="Z591" i="8"/>
  <c r="Y833" i="8"/>
  <c r="J857" i="8"/>
  <c r="J459" i="8"/>
  <c r="Q504" i="8"/>
  <c r="H595" i="8"/>
  <c r="E287" i="8"/>
  <c r="I629" i="8"/>
  <c r="Q917" i="8"/>
  <c r="D918" i="8"/>
  <c r="V527" i="8"/>
  <c r="K821" i="8"/>
  <c r="G595" i="8"/>
  <c r="Y497" i="8"/>
  <c r="Q990" i="8"/>
  <c r="Y1030" i="8"/>
  <c r="Y540" i="8"/>
  <c r="Q788" i="8"/>
  <c r="Z1002" i="8"/>
  <c r="Y886" i="8"/>
  <c r="Y759" i="8"/>
  <c r="R928" i="8"/>
  <c r="Q844" i="8"/>
  <c r="P820" i="8"/>
  <c r="J400" i="8"/>
  <c r="R748" i="8"/>
  <c r="G680" i="8"/>
  <c r="J1036" i="8"/>
  <c r="Q975" i="8"/>
  <c r="L860" i="8"/>
  <c r="E814" i="8"/>
  <c r="E600" i="8"/>
  <c r="U526" i="8"/>
  <c r="Q63" i="8"/>
  <c r="J958" i="8"/>
  <c r="J458" i="8"/>
  <c r="Z858" i="8"/>
  <c r="Q846" i="8"/>
  <c r="T1003" i="8"/>
  <c r="N820" i="8"/>
  <c r="R843" i="8"/>
  <c r="F668" i="8"/>
  <c r="M321" i="8"/>
  <c r="T1042" i="8"/>
  <c r="H557" i="8"/>
  <c r="Z414" i="8"/>
  <c r="J399" i="8"/>
  <c r="Z1062" i="8"/>
  <c r="Y955" i="8"/>
  <c r="Y727" i="8"/>
  <c r="Y610" i="8"/>
  <c r="E629" i="8"/>
  <c r="K1041" i="8"/>
  <c r="Y709" i="8"/>
  <c r="J977" i="8"/>
  <c r="Q345" i="8"/>
  <c r="Z707" i="8"/>
  <c r="Q661" i="8"/>
  <c r="Z613" i="8"/>
  <c r="V358" i="8"/>
  <c r="P668" i="8"/>
  <c r="G675" i="8"/>
  <c r="G861" i="8"/>
  <c r="J398" i="8"/>
  <c r="Z523" i="8"/>
  <c r="Q236" i="8"/>
  <c r="R914" i="8"/>
  <c r="R674" i="8"/>
  <c r="F675" i="8"/>
  <c r="Q111" i="8"/>
  <c r="R533" i="8"/>
  <c r="Y502" i="8"/>
  <c r="Y425" i="8"/>
  <c r="C1064" i="8"/>
  <c r="Z996" i="8"/>
  <c r="R844" i="8"/>
  <c r="Z928" i="8"/>
  <c r="Y786" i="8"/>
  <c r="Y724" i="8"/>
  <c r="U600" i="8"/>
  <c r="Y974" i="8"/>
  <c r="M1041" i="8"/>
  <c r="Q791" i="8"/>
  <c r="J1047" i="8"/>
  <c r="Z327" i="8"/>
  <c r="J909" i="8"/>
  <c r="R955" i="8"/>
  <c r="H1032" i="8"/>
  <c r="Q1015" i="8"/>
  <c r="N992" i="8"/>
  <c r="Q883" i="8"/>
  <c r="Q506" i="8"/>
  <c r="I820" i="8"/>
  <c r="Y509" i="8"/>
  <c r="Q501" i="8"/>
  <c r="R959" i="8"/>
  <c r="V849" i="8"/>
  <c r="W941" i="8"/>
  <c r="J903" i="8"/>
  <c r="R632" i="8"/>
  <c r="T595" i="8"/>
  <c r="Q879" i="8"/>
  <c r="Z1027" i="8"/>
  <c r="J900" i="8"/>
  <c r="Y980" i="8"/>
  <c r="E407" i="8"/>
  <c r="R650" i="8"/>
  <c r="K861" i="8"/>
  <c r="E667" i="8"/>
  <c r="P1003" i="8"/>
  <c r="U1009" i="8"/>
  <c r="K1010" i="8"/>
  <c r="R705" i="8"/>
  <c r="Q1028" i="8"/>
  <c r="Z986" i="8"/>
  <c r="J801" i="8"/>
  <c r="P1063" i="8"/>
  <c r="J949" i="8"/>
  <c r="Q803" i="8"/>
  <c r="Y873" i="8"/>
  <c r="Y1017" i="8"/>
  <c r="H556" i="8"/>
  <c r="Y983" i="8"/>
  <c r="Z1016" i="8"/>
  <c r="J720" i="8"/>
  <c r="R950" i="8"/>
  <c r="J837" i="8"/>
  <c r="Z723" i="8"/>
  <c r="Y537" i="8"/>
  <c r="J428" i="8"/>
  <c r="R720" i="8"/>
  <c r="Z478" i="8"/>
  <c r="G520" i="8"/>
  <c r="R643" i="8"/>
  <c r="R628" i="8"/>
  <c r="R469" i="8"/>
  <c r="J414" i="8"/>
  <c r="Y936" i="8"/>
  <c r="Q894" i="8"/>
  <c r="R818" i="8"/>
  <c r="U488" i="8"/>
  <c r="Z743" i="8"/>
  <c r="T970" i="8"/>
  <c r="W600" i="8"/>
  <c r="Y769" i="8"/>
  <c r="R607" i="8"/>
  <c r="J456" i="8"/>
  <c r="Q1039" i="8"/>
  <c r="Y785" i="8"/>
  <c r="J960" i="8"/>
  <c r="U805" i="8"/>
  <c r="Z566" i="8"/>
  <c r="Y589" i="8"/>
  <c r="Q809" i="8"/>
  <c r="Y909" i="8"/>
  <c r="J817" i="8"/>
  <c r="V385" i="8"/>
  <c r="G849" i="8"/>
  <c r="D1010" i="8"/>
  <c r="R855" i="8"/>
  <c r="Z643" i="8"/>
  <c r="R949" i="8"/>
  <c r="Y938" i="8"/>
  <c r="G891" i="8"/>
  <c r="W679" i="8"/>
  <c r="Z462" i="8"/>
  <c r="P679" i="8"/>
  <c r="C1059" i="8"/>
  <c r="Z302" i="8"/>
  <c r="Q872" i="8"/>
  <c r="R542" i="8"/>
  <c r="M679" i="8"/>
  <c r="I595" i="8"/>
  <c r="Z1008" i="8"/>
  <c r="U634" i="8"/>
  <c r="J1029" i="8"/>
  <c r="Y592" i="8"/>
  <c r="Q1038" i="8"/>
  <c r="R645" i="8"/>
  <c r="J641" i="8"/>
  <c r="R578" i="8"/>
  <c r="Z990" i="8"/>
  <c r="D992" i="8"/>
  <c r="R846" i="8"/>
  <c r="Z632" i="8"/>
  <c r="J1056" i="8"/>
  <c r="Q343" i="8"/>
  <c r="U675" i="8"/>
  <c r="R853" i="8"/>
  <c r="Q523" i="8"/>
  <c r="J890" i="8"/>
  <c r="Y1047" i="8"/>
  <c r="J810" i="8"/>
  <c r="P406" i="8"/>
  <c r="X734" i="8"/>
  <c r="F1052" i="8"/>
  <c r="J611" i="8"/>
  <c r="Z931" i="8"/>
  <c r="Z857" i="8"/>
  <c r="Y842" i="8"/>
  <c r="Q974" i="8"/>
  <c r="Q741" i="8"/>
  <c r="R426" i="8"/>
  <c r="Z853" i="8"/>
  <c r="Z623" i="8"/>
  <c r="Q858" i="8"/>
  <c r="G655" i="8"/>
  <c r="N1009" i="8"/>
  <c r="Y999" i="8"/>
  <c r="J581" i="8"/>
  <c r="R848" i="8"/>
  <c r="R904" i="8"/>
  <c r="P891" i="8"/>
  <c r="Z912" i="8"/>
  <c r="Y803" i="8"/>
  <c r="Z511" i="8"/>
  <c r="Y708" i="8"/>
  <c r="S527" i="8"/>
  <c r="Q1058" i="8"/>
  <c r="Z649" i="8"/>
  <c r="J732" i="8"/>
  <c r="Z991" i="8"/>
  <c r="J554" i="8"/>
  <c r="Z877" i="8"/>
  <c r="J662" i="8"/>
  <c r="R759" i="8"/>
  <c r="Q839" i="8"/>
  <c r="Z498" i="8"/>
  <c r="R902" i="8"/>
  <c r="Z372" i="8"/>
  <c r="L679" i="8"/>
  <c r="Q924" i="8"/>
  <c r="M970" i="8"/>
  <c r="Q901" i="8"/>
  <c r="Z762" i="8"/>
  <c r="Z472" i="8"/>
  <c r="Q497" i="8"/>
  <c r="U527" i="8"/>
  <c r="Y1035" i="8"/>
  <c r="R934" i="8"/>
  <c r="Z803" i="8"/>
  <c r="R897" i="8"/>
  <c r="J769" i="8"/>
  <c r="Z433" i="8"/>
  <c r="I821" i="8"/>
  <c r="J794" i="8"/>
  <c r="Y688" i="8"/>
  <c r="Z621" i="8"/>
  <c r="G1064" i="8"/>
  <c r="E634" i="8"/>
  <c r="K675" i="8"/>
  <c r="Z615" i="8"/>
  <c r="Q1025" i="8"/>
  <c r="L484" i="8"/>
  <c r="Z937" i="8"/>
  <c r="Z800" i="8"/>
  <c r="D1003" i="8"/>
  <c r="Z817" i="8"/>
  <c r="Q999" i="8"/>
  <c r="R693" i="8"/>
  <c r="J839" i="8"/>
  <c r="L449" i="8"/>
  <c r="R979" i="8"/>
  <c r="Y957" i="8"/>
  <c r="T804" i="8"/>
  <c r="Y949" i="8"/>
  <c r="Y730" i="8"/>
  <c r="Q498" i="8"/>
  <c r="Z640" i="8"/>
  <c r="R712" i="8"/>
  <c r="F634" i="8"/>
  <c r="J825" i="8"/>
  <c r="J881" i="8"/>
  <c r="H667" i="8"/>
  <c r="R936" i="8"/>
  <c r="E484" i="8"/>
  <c r="Z711" i="8"/>
  <c r="J792" i="8"/>
  <c r="V735" i="8"/>
  <c r="Q743" i="8"/>
  <c r="Y796" i="8"/>
  <c r="Q419" i="8"/>
  <c r="Q981" i="8"/>
  <c r="J901" i="8"/>
  <c r="Z1048" i="8"/>
  <c r="Q912" i="8"/>
  <c r="Y878" i="8"/>
  <c r="Y1039" i="8"/>
  <c r="P358" i="8"/>
  <c r="Y1046" i="8"/>
  <c r="O1059" i="8"/>
  <c r="Z1028" i="8"/>
  <c r="Y770" i="8"/>
  <c r="Z1050" i="8"/>
  <c r="Y1002" i="8"/>
  <c r="O668" i="8"/>
  <c r="V1003" i="8"/>
  <c r="Y649" i="8"/>
  <c r="J746" i="8"/>
  <c r="H919" i="8"/>
  <c r="R340" i="8"/>
  <c r="J567" i="8"/>
  <c r="I969" i="8"/>
  <c r="X1010" i="8"/>
  <c r="H1009" i="8"/>
  <c r="Y896" i="8"/>
  <c r="Z944" i="8"/>
  <c r="R496" i="8"/>
  <c r="J758" i="8"/>
  <c r="Z611" i="8"/>
  <c r="J260" i="8"/>
  <c r="Z534" i="8"/>
  <c r="I734" i="8"/>
  <c r="Z67" i="8"/>
  <c r="Y997" i="8"/>
  <c r="E1010" i="8"/>
  <c r="S1064" i="8"/>
  <c r="Z709" i="8"/>
  <c r="Z710" i="8"/>
  <c r="R443" i="8"/>
  <c r="P1052" i="8"/>
  <c r="R775" i="8"/>
  <c r="V861" i="8"/>
  <c r="R1023" i="8"/>
  <c r="Y939" i="8"/>
  <c r="Y578" i="8"/>
  <c r="Q789" i="8"/>
  <c r="Y793" i="8"/>
  <c r="R935" i="8"/>
  <c r="Z1014" i="8"/>
  <c r="R840" i="8"/>
  <c r="M1064" i="8"/>
  <c r="Z741" i="8"/>
  <c r="Y665" i="8"/>
  <c r="Q515" i="8"/>
  <c r="J723" i="8"/>
  <c r="D599" i="8"/>
  <c r="K1004" i="8"/>
  <c r="R428" i="8"/>
  <c r="J496" i="8"/>
  <c r="Q826" i="8"/>
  <c r="I735" i="8"/>
  <c r="K556" i="8"/>
  <c r="J420" i="8"/>
  <c r="J844" i="8"/>
  <c r="Z742" i="8"/>
  <c r="Q632" i="8"/>
  <c r="Y545" i="8"/>
  <c r="Q933" i="8"/>
  <c r="X407" i="8"/>
  <c r="R591" i="8"/>
  <c r="U1010" i="8"/>
  <c r="Q800" i="8"/>
  <c r="L941" i="8"/>
  <c r="J694" i="8"/>
  <c r="Z965" i="8"/>
  <c r="Z650" i="8"/>
  <c r="C599" i="8"/>
  <c r="X655" i="8"/>
  <c r="X860" i="8"/>
  <c r="J841" i="8"/>
  <c r="Y977" i="8"/>
  <c r="Y498" i="8"/>
  <c r="J838" i="8"/>
  <c r="Q297" i="8"/>
  <c r="U969" i="8"/>
  <c r="Q689" i="8"/>
  <c r="Q645" i="8"/>
  <c r="Q959" i="8"/>
  <c r="Q998" i="8"/>
  <c r="U557" i="8"/>
  <c r="H655" i="8"/>
  <c r="Z904" i="8"/>
  <c r="G668" i="8"/>
  <c r="E668" i="8"/>
  <c r="X814" i="8"/>
  <c r="R765" i="8"/>
  <c r="J991" i="8"/>
  <c r="K1064" i="8"/>
  <c r="T1051" i="8"/>
  <c r="E1052" i="8"/>
  <c r="Q1035" i="8"/>
  <c r="Q1017" i="8"/>
  <c r="E992" i="8"/>
  <c r="Z789" i="8"/>
  <c r="R795" i="8"/>
  <c r="Z791" i="8"/>
  <c r="Z934" i="8"/>
  <c r="J627" i="8"/>
  <c r="Q550" i="8"/>
  <c r="J910" i="8"/>
  <c r="X771" i="8"/>
  <c r="T734" i="8"/>
  <c r="Q435" i="8"/>
  <c r="Y968" i="8"/>
  <c r="U771" i="8"/>
  <c r="Y780" i="8"/>
  <c r="P735" i="8"/>
  <c r="Z480" i="8"/>
  <c r="Z589" i="8"/>
  <c r="Z940" i="8"/>
  <c r="C821" i="8"/>
  <c r="D1059" i="8"/>
  <c r="N557" i="8"/>
  <c r="F941" i="8"/>
  <c r="R574" i="8"/>
  <c r="X992" i="8"/>
  <c r="Z240" i="8"/>
  <c r="J717" i="8"/>
  <c r="D1052" i="8"/>
  <c r="Q906" i="8"/>
  <c r="J904" i="8"/>
  <c r="Z516" i="8"/>
  <c r="Z950" i="8"/>
  <c r="W1042" i="8"/>
  <c r="J906" i="8"/>
  <c r="R624" i="8"/>
  <c r="J963" i="8"/>
  <c r="Y985" i="8"/>
  <c r="G557" i="8"/>
  <c r="Q582" i="8"/>
  <c r="Y582" i="8"/>
  <c r="O1052" i="8"/>
  <c r="Z766" i="8"/>
  <c r="L821" i="8"/>
  <c r="R883" i="8"/>
  <c r="R577" i="8"/>
  <c r="J547" i="8"/>
  <c r="J725" i="8"/>
  <c r="V919" i="8"/>
  <c r="Y721" i="8"/>
  <c r="R870" i="8"/>
  <c r="M1042" i="8"/>
  <c r="D1064" i="8"/>
  <c r="Y640" i="8"/>
  <c r="L680" i="8"/>
  <c r="Z764" i="8"/>
  <c r="R947" i="8"/>
  <c r="K600" i="8"/>
  <c r="C919" i="8"/>
  <c r="Q903" i="8"/>
  <c r="Q1047" i="8"/>
  <c r="W1063" i="8"/>
  <c r="Z838" i="8"/>
  <c r="J1018" i="8"/>
  <c r="Z583" i="8"/>
  <c r="Z945" i="8"/>
  <c r="Y624" i="8"/>
  <c r="K992" i="8"/>
  <c r="D520" i="8"/>
  <c r="R910" i="8"/>
  <c r="T1041" i="8"/>
  <c r="Y946" i="8"/>
  <c r="Z884" i="8"/>
  <c r="J750" i="8"/>
  <c r="Q1027" i="8"/>
  <c r="J938" i="8"/>
  <c r="M860" i="8"/>
  <c r="D675" i="8"/>
  <c r="Y800" i="8"/>
  <c r="R933" i="8"/>
  <c r="J826" i="8"/>
  <c r="Y901" i="8"/>
  <c r="U679" i="8"/>
  <c r="R881" i="8"/>
  <c r="Q678" i="8"/>
  <c r="N970" i="8"/>
  <c r="V655" i="8"/>
  <c r="K820" i="8"/>
  <c r="R718" i="8"/>
  <c r="Q934" i="8"/>
  <c r="Q609" i="8"/>
  <c r="R927" i="8"/>
  <c r="R700" i="8"/>
  <c r="Y984" i="8"/>
  <c r="Y518" i="8"/>
  <c r="Y678" i="8"/>
  <c r="Y1062" i="8"/>
  <c r="R916" i="8"/>
  <c r="V1063" i="8"/>
  <c r="Y205" i="8"/>
  <c r="J340" i="8"/>
  <c r="E1004" i="8"/>
  <c r="J499" i="8"/>
  <c r="Z551" i="8"/>
  <c r="O655" i="8"/>
  <c r="Y443" i="8"/>
  <c r="D821" i="8"/>
  <c r="R978" i="8"/>
  <c r="R405" i="8"/>
  <c r="X969" i="8"/>
  <c r="Z576" i="8"/>
  <c r="J699" i="8"/>
  <c r="T629" i="8"/>
  <c r="Y548" i="8"/>
  <c r="J665" i="8"/>
  <c r="Y874" i="8"/>
  <c r="V359" i="8"/>
  <c r="U484" i="8"/>
  <c r="R695" i="8"/>
  <c r="Z951" i="8"/>
  <c r="J885" i="8"/>
  <c r="J663" i="8"/>
  <c r="Z839" i="8"/>
  <c r="Z774" i="8"/>
  <c r="Y1031" i="8"/>
  <c r="Q718" i="8"/>
  <c r="C1004" i="8"/>
  <c r="R1039" i="8"/>
  <c r="Y929" i="8"/>
  <c r="L1052" i="8"/>
  <c r="X386" i="8"/>
  <c r="S655" i="8"/>
  <c r="J975" i="8"/>
  <c r="H820" i="8"/>
  <c r="G449" i="8"/>
  <c r="L668" i="8"/>
  <c r="U1064" i="8"/>
  <c r="Z763" i="8"/>
  <c r="R555" i="8"/>
  <c r="Y515" i="8"/>
  <c r="U860" i="8"/>
  <c r="Q868" i="8"/>
  <c r="Z653" i="8"/>
  <c r="J998" i="8"/>
  <c r="G634" i="8"/>
  <c r="R937" i="8"/>
  <c r="J883" i="8"/>
  <c r="R719" i="8"/>
  <c r="Y748" i="8"/>
  <c r="Z911" i="8"/>
  <c r="Z733" i="8"/>
  <c r="R649" i="8"/>
  <c r="Y1048" i="8"/>
  <c r="R923" i="8"/>
  <c r="C1003" i="8"/>
  <c r="J564" i="8"/>
  <c r="Z697" i="8"/>
  <c r="R826" i="8"/>
  <c r="Q1022" i="8"/>
  <c r="J658" i="8"/>
  <c r="C1052" i="8"/>
  <c r="R999" i="8"/>
  <c r="X821" i="8"/>
  <c r="R794" i="8"/>
  <c r="Y838" i="8"/>
  <c r="Z836" i="8"/>
  <c r="Z582" i="8"/>
  <c r="Y510" i="8"/>
  <c r="R825" i="8"/>
  <c r="R898" i="8"/>
  <c r="Q468" i="8"/>
  <c r="J913" i="8"/>
  <c r="P228" i="8"/>
  <c r="Q518" i="8"/>
  <c r="C860" i="8"/>
  <c r="Y607" i="8"/>
  <c r="Q950" i="8"/>
  <c r="D634" i="8"/>
  <c r="J687" i="8"/>
  <c r="Y791" i="8"/>
  <c r="P1051" i="8"/>
  <c r="Q694" i="8"/>
  <c r="L969" i="8"/>
  <c r="C1051" i="8"/>
  <c r="R739" i="8"/>
  <c r="U861" i="8"/>
  <c r="R1036" i="8"/>
  <c r="J660" i="8"/>
  <c r="J604" i="8"/>
  <c r="Q873" i="8"/>
  <c r="J739" i="8"/>
  <c r="Z581" i="8"/>
  <c r="J686" i="8"/>
  <c r="Q685" i="8"/>
  <c r="J761" i="8"/>
  <c r="Z897" i="8"/>
  <c r="Q759" i="8"/>
  <c r="Q585" i="8"/>
  <c r="Y690" i="8"/>
  <c r="R783" i="8"/>
  <c r="Q688" i="8"/>
  <c r="J854" i="8"/>
  <c r="J990" i="8"/>
  <c r="Y753" i="8"/>
  <c r="Z663" i="8"/>
  <c r="Z436" i="8"/>
  <c r="E860" i="8"/>
  <c r="R691" i="8"/>
  <c r="H599" i="8"/>
  <c r="Z939" i="8"/>
  <c r="Q494" i="8"/>
  <c r="S556" i="8"/>
  <c r="R982" i="8"/>
  <c r="G919" i="8"/>
  <c r="Z547" i="8"/>
  <c r="Q457" i="8"/>
  <c r="R899" i="8"/>
  <c r="R847" i="8"/>
  <c r="Z438" i="8"/>
  <c r="Y516" i="8"/>
  <c r="H634" i="8"/>
  <c r="R789" i="8"/>
  <c r="Q374" i="8"/>
  <c r="R418" i="8"/>
  <c r="U287" i="8"/>
  <c r="Y345" i="8"/>
  <c r="Q469" i="8"/>
  <c r="J586" i="8"/>
  <c r="K679" i="8"/>
  <c r="M849" i="8"/>
  <c r="Z866" i="8"/>
  <c r="L735" i="8"/>
  <c r="Q664" i="8"/>
  <c r="Y550" i="8"/>
  <c r="Q729" i="8"/>
  <c r="Q567" i="8"/>
  <c r="Q639" i="8"/>
  <c r="K734" i="8"/>
  <c r="Y536" i="8"/>
  <c r="C385" i="8"/>
  <c r="R368" i="8"/>
  <c r="D734" i="8"/>
  <c r="S165" i="8"/>
  <c r="V629" i="8"/>
  <c r="J928" i="8"/>
  <c r="R809" i="8"/>
  <c r="C633" i="8"/>
  <c r="E804" i="8"/>
  <c r="Y797" i="8"/>
  <c r="X891" i="8"/>
  <c r="Q620" i="8"/>
  <c r="Q952" i="8"/>
  <c r="F520" i="8"/>
  <c r="J252" i="8"/>
  <c r="T527" i="8"/>
  <c r="Z868" i="8"/>
  <c r="Q781" i="8"/>
  <c r="Z761" i="8"/>
  <c r="Y662" i="8"/>
  <c r="U820" i="8"/>
  <c r="C861" i="8"/>
  <c r="O804" i="8"/>
  <c r="I655" i="8"/>
  <c r="H861" i="8"/>
  <c r="Y401" i="8"/>
  <c r="K918" i="8"/>
  <c r="L599" i="8"/>
  <c r="Z614" i="8"/>
  <c r="T771" i="8"/>
  <c r="H1010" i="8"/>
  <c r="Z716" i="8"/>
  <c r="Z458" i="8"/>
  <c r="Q473" i="8"/>
  <c r="Q783" i="8"/>
  <c r="X1004" i="8"/>
  <c r="X633" i="8"/>
  <c r="Z889" i="8"/>
  <c r="Z426" i="8"/>
  <c r="R1050" i="8"/>
  <c r="Q733" i="8"/>
  <c r="Z869" i="8"/>
  <c r="Q404" i="8"/>
  <c r="Y647" i="8"/>
  <c r="S223" i="8"/>
  <c r="M668" i="8"/>
  <c r="O406" i="8"/>
  <c r="J848" i="8"/>
  <c r="J248" i="8"/>
  <c r="J811" i="8"/>
  <c r="H633" i="8"/>
  <c r="R588" i="8"/>
  <c r="Q213" i="8"/>
  <c r="Q237" i="8"/>
  <c r="Q747" i="8"/>
  <c r="Q508" i="8"/>
  <c r="S321" i="8"/>
  <c r="Y317" i="8"/>
  <c r="Z955" i="8"/>
  <c r="W263" i="8"/>
  <c r="N406" i="8"/>
  <c r="Q305" i="8"/>
  <c r="Y641" i="8"/>
  <c r="E771" i="8"/>
  <c r="T655" i="8"/>
  <c r="Y152" i="8"/>
  <c r="Y652" i="8"/>
  <c r="R567" i="8"/>
  <c r="J1002" i="8"/>
  <c r="J300" i="8"/>
  <c r="J689" i="8"/>
  <c r="Z665" i="8"/>
  <c r="O450" i="8"/>
  <c r="R986" i="8"/>
  <c r="I680" i="8"/>
  <c r="R371" i="8"/>
  <c r="Q38" i="8"/>
  <c r="Q105" i="8"/>
  <c r="Z975" i="8"/>
  <c r="Y1037" i="8"/>
  <c r="Y700" i="8"/>
  <c r="D359" i="8"/>
  <c r="Z423" i="8"/>
  <c r="Q706" i="8"/>
  <c r="Y856" i="8"/>
  <c r="R756" i="8"/>
  <c r="J392" i="8"/>
  <c r="Z886" i="8"/>
  <c r="J429" i="8"/>
  <c r="F484" i="8"/>
  <c r="Y311" i="8"/>
  <c r="W520" i="8"/>
  <c r="O358" i="8"/>
  <c r="Z328" i="8"/>
  <c r="Q976" i="8"/>
  <c r="J965" i="8"/>
  <c r="V891" i="8"/>
  <c r="Z425" i="8"/>
  <c r="G1042" i="8"/>
  <c r="Q763" i="8"/>
  <c r="M527" i="8"/>
  <c r="J572" i="8"/>
  <c r="Q295" i="8"/>
  <c r="Z296" i="8"/>
  <c r="Q617" i="8"/>
  <c r="Z788" i="8"/>
  <c r="H992" i="8"/>
  <c r="J778" i="8"/>
  <c r="S992" i="8"/>
  <c r="Y374" i="8"/>
  <c r="L445" i="8"/>
  <c r="Z778" i="8"/>
  <c r="Z758" i="8"/>
  <c r="Y474" i="8"/>
  <c r="J783" i="8"/>
  <c r="I520" i="8"/>
  <c r="J436" i="8"/>
  <c r="J639" i="8"/>
  <c r="Y505" i="8"/>
  <c r="Z730" i="8"/>
  <c r="P860" i="8"/>
  <c r="E919" i="8"/>
  <c r="Z929" i="8"/>
  <c r="S489" i="8"/>
  <c r="R746" i="8"/>
  <c r="R566" i="8"/>
  <c r="Q769" i="8"/>
  <c r="H860" i="8"/>
  <c r="O386" i="8"/>
  <c r="J483" i="8"/>
  <c r="Z910" i="8"/>
  <c r="Z512" i="8"/>
  <c r="J1037" i="8"/>
  <c r="J692" i="8"/>
  <c r="Z895" i="8"/>
  <c r="R980" i="8"/>
  <c r="F821" i="8"/>
  <c r="Y483" i="8"/>
  <c r="Q403" i="8"/>
  <c r="X599" i="8"/>
  <c r="Z727" i="8"/>
  <c r="J437" i="8"/>
  <c r="R842" i="8"/>
  <c r="Y978" i="8"/>
  <c r="M1003" i="8"/>
  <c r="Q916" i="8"/>
  <c r="Y421" i="8"/>
  <c r="Y760" i="8"/>
  <c r="J393" i="8"/>
  <c r="Z700" i="8"/>
  <c r="R366" i="8"/>
  <c r="Q383" i="8"/>
  <c r="Y583" i="8"/>
  <c r="J846" i="8"/>
  <c r="Y608" i="8"/>
  <c r="G1032" i="8"/>
  <c r="F358" i="8"/>
  <c r="R403" i="8"/>
  <c r="Y182" i="8"/>
  <c r="C227" i="8"/>
  <c r="C969" i="8"/>
  <c r="R1020" i="8"/>
  <c r="J907" i="8"/>
  <c r="G526" i="8"/>
  <c r="Z422" i="8"/>
  <c r="T861" i="8"/>
  <c r="R194" i="8"/>
  <c r="Q594" i="8"/>
  <c r="E679" i="8"/>
  <c r="X918" i="8"/>
  <c r="W556" i="8"/>
  <c r="Y758" i="8"/>
  <c r="Y494" i="8"/>
  <c r="Z907" i="8"/>
  <c r="R272" i="8"/>
  <c r="Q626" i="8"/>
  <c r="J995" i="8"/>
  <c r="Z430" i="8"/>
  <c r="Y784" i="8"/>
  <c r="W526" i="8"/>
  <c r="Q425" i="8"/>
  <c r="N734" i="8"/>
  <c r="Z1020" i="8"/>
  <c r="R665" i="8"/>
  <c r="J540" i="8"/>
  <c r="Y722" i="8"/>
  <c r="D667" i="8"/>
  <c r="L805" i="8"/>
  <c r="H199" i="8"/>
  <c r="Y715" i="8"/>
  <c r="Q768" i="8"/>
  <c r="Q857" i="8"/>
  <c r="Z718" i="8"/>
  <c r="Q373" i="8"/>
  <c r="Y504" i="8"/>
  <c r="Q542" i="8"/>
  <c r="Z813" i="8"/>
  <c r="R549" i="8"/>
  <c r="R866" i="8"/>
  <c r="T228" i="8"/>
  <c r="Y576" i="8"/>
  <c r="M595" i="8"/>
  <c r="Q1048" i="8"/>
  <c r="Z825" i="8"/>
  <c r="X970" i="8"/>
  <c r="V133" i="8"/>
  <c r="O861" i="8"/>
  <c r="T633" i="8"/>
  <c r="R365" i="8"/>
  <c r="V166" i="8"/>
  <c r="R696" i="8"/>
  <c r="K527" i="8"/>
  <c r="K702" i="8"/>
  <c r="P445" i="8"/>
  <c r="J480" i="8"/>
  <c r="Y741" i="8"/>
  <c r="O449" i="8"/>
  <c r="R966" i="8"/>
  <c r="R638" i="8"/>
  <c r="Z917" i="8"/>
  <c r="Q951" i="8"/>
  <c r="R1049" i="8"/>
  <c r="H1004" i="8"/>
  <c r="R976" i="8"/>
  <c r="Q417" i="8"/>
  <c r="Y627" i="8"/>
  <c r="Z713" i="8"/>
  <c r="R888" i="8"/>
  <c r="Y427" i="8"/>
  <c r="Q414" i="8"/>
  <c r="R219" i="8"/>
  <c r="Q627" i="8"/>
  <c r="G633" i="8"/>
  <c r="J474" i="8"/>
  <c r="R722" i="8"/>
  <c r="Q717" i="8"/>
  <c r="Z898" i="8"/>
  <c r="M675" i="8"/>
  <c r="R29" i="8"/>
  <c r="K557" i="8"/>
  <c r="L358" i="8"/>
  <c r="Y534" i="8"/>
  <c r="Z194" i="8"/>
  <c r="R684" i="8"/>
  <c r="Y233" i="8"/>
  <c r="R113" i="8"/>
  <c r="Q364" i="8"/>
  <c r="Z479" i="8"/>
  <c r="N1032" i="8"/>
  <c r="J76" i="8"/>
  <c r="S358" i="8"/>
  <c r="Z605" i="8"/>
  <c r="S1003" i="8"/>
  <c r="I1051" i="8"/>
  <c r="Y846" i="8"/>
  <c r="N1003" i="8"/>
  <c r="J898" i="8"/>
  <c r="U599" i="8"/>
  <c r="U1051" i="8"/>
  <c r="Q247" i="8"/>
  <c r="Z781" i="8"/>
  <c r="Z540" i="8"/>
  <c r="J858" i="8"/>
  <c r="P1064" i="8"/>
  <c r="R743" i="8"/>
  <c r="S633" i="8"/>
  <c r="J620" i="8"/>
  <c r="R1037" i="8"/>
  <c r="Y433" i="8"/>
  <c r="Z874" i="8"/>
  <c r="Q531" i="8"/>
  <c r="R575" i="8"/>
  <c r="J696" i="8"/>
  <c r="S634" i="8"/>
  <c r="J299" i="8"/>
  <c r="Z678" i="8"/>
  <c r="Q880" i="8"/>
  <c r="D407" i="8"/>
  <c r="Q302" i="8"/>
  <c r="C1063" i="8"/>
  <c r="R742" i="8"/>
  <c r="C675" i="8"/>
  <c r="P1009" i="8"/>
  <c r="R519" i="8"/>
  <c r="Q438" i="8"/>
  <c r="Q997" i="8"/>
  <c r="Y931" i="8"/>
  <c r="P821" i="8"/>
  <c r="Q776" i="8"/>
  <c r="Y555" i="8"/>
  <c r="V595" i="8"/>
  <c r="R397" i="8"/>
  <c r="Y818" i="8"/>
  <c r="F450" i="8"/>
  <c r="J608" i="8"/>
  <c r="R911" i="8"/>
  <c r="P805" i="8"/>
  <c r="Z900" i="8"/>
  <c r="Y848" i="8"/>
  <c r="Z797" i="8"/>
  <c r="J833" i="8"/>
  <c r="R990" i="8"/>
  <c r="M771" i="8"/>
  <c r="W821" i="8"/>
  <c r="W1032" i="8"/>
  <c r="R422" i="8"/>
  <c r="C450" i="8"/>
  <c r="O820" i="8"/>
  <c r="Z348" i="8"/>
  <c r="R1028" i="8"/>
  <c r="J421" i="8"/>
  <c r="R106" i="8"/>
  <c r="Y506" i="8"/>
  <c r="Q250" i="8"/>
  <c r="Z998" i="8"/>
  <c r="Y217" i="8"/>
  <c r="J1040" i="8"/>
  <c r="R259" i="8"/>
  <c r="J899" i="8"/>
  <c r="R908" i="8"/>
  <c r="Y403" i="8"/>
  <c r="Y77" i="8"/>
  <c r="S407" i="8"/>
  <c r="Q840" i="8"/>
  <c r="J661" i="8"/>
  <c r="Q1062" i="8"/>
  <c r="D488" i="8"/>
  <c r="Q698" i="8"/>
  <c r="R436" i="8"/>
  <c r="Z770" i="8"/>
  <c r="G262" i="8"/>
  <c r="Q565" i="8"/>
  <c r="Z164" i="8"/>
  <c r="H941" i="8"/>
  <c r="C255" i="8"/>
  <c r="X449" i="8"/>
  <c r="J569" i="8"/>
  <c r="R458" i="8"/>
  <c r="J179" i="8"/>
  <c r="Y925" i="8"/>
  <c r="Y552" i="8"/>
  <c r="R887" i="8"/>
  <c r="X286" i="8"/>
  <c r="Y519" i="8"/>
  <c r="Z767" i="8"/>
  <c r="Z604" i="8"/>
  <c r="P359" i="8"/>
  <c r="Y568" i="8"/>
  <c r="S675" i="8"/>
  <c r="I599" i="8"/>
  <c r="V821" i="8"/>
  <c r="Y393" i="8"/>
  <c r="N450" i="8"/>
  <c r="R723" i="8"/>
  <c r="M1032" i="8"/>
  <c r="R810" i="8"/>
  <c r="R316" i="8"/>
  <c r="I90" i="8"/>
  <c r="R1001" i="8"/>
  <c r="R479" i="8"/>
  <c r="U1042" i="8"/>
  <c r="Z693" i="8"/>
  <c r="J767" i="8"/>
  <c r="J497" i="8"/>
  <c r="J953" i="8"/>
  <c r="W1004" i="8"/>
  <c r="C814" i="8"/>
  <c r="F199" i="8"/>
  <c r="Y574" i="8"/>
  <c r="R213" i="8"/>
  <c r="P667" i="8"/>
  <c r="I484" i="8"/>
  <c r="Q240" i="8"/>
  <c r="Q274" i="8"/>
  <c r="Q281" i="8"/>
  <c r="Z442" i="8"/>
  <c r="V99" i="8"/>
  <c r="J204" i="8"/>
  <c r="Y587" i="8"/>
  <c r="Y888" i="8"/>
  <c r="Q991" i="8"/>
  <c r="I941" i="8"/>
  <c r="X1041" i="8"/>
  <c r="R776" i="8"/>
  <c r="Q480" i="8"/>
  <c r="W805" i="8"/>
  <c r="G1009" i="8"/>
  <c r="R625" i="8"/>
  <c r="U919" i="8"/>
  <c r="Z925" i="8"/>
  <c r="P849" i="8"/>
  <c r="G1003" i="8"/>
  <c r="Y914" i="8"/>
  <c r="Q619" i="8"/>
  <c r="Z936" i="8"/>
  <c r="R875" i="8"/>
  <c r="R912" i="8"/>
  <c r="R258" i="8"/>
  <c r="J707" i="8"/>
  <c r="Q437" i="8"/>
  <c r="K633" i="8"/>
  <c r="Y705" i="8"/>
  <c r="Q866" i="8"/>
  <c r="Z1026" i="8"/>
  <c r="R546" i="8"/>
  <c r="R660" i="8"/>
  <c r="Z799" i="8"/>
  <c r="G734" i="8"/>
  <c r="P814" i="8"/>
  <c r="Z722" i="8"/>
  <c r="L667" i="8"/>
  <c r="S849" i="8"/>
  <c r="V634" i="8"/>
  <c r="R796" i="8"/>
  <c r="Q400" i="8"/>
  <c r="J752" i="8"/>
  <c r="Z976" i="8"/>
  <c r="Y414" i="8"/>
  <c r="T675" i="8"/>
  <c r="Q965" i="8"/>
  <c r="I165" i="8"/>
  <c r="R799" i="8"/>
  <c r="J935" i="8"/>
  <c r="Z835" i="8"/>
  <c r="Q890" i="8"/>
  <c r="J685" i="8"/>
  <c r="I970" i="8"/>
  <c r="M804" i="8"/>
  <c r="J859" i="8"/>
  <c r="R481" i="8"/>
  <c r="Z694" i="8"/>
  <c r="J465" i="8"/>
  <c r="X557" i="8"/>
  <c r="R658" i="8"/>
  <c r="J515" i="8"/>
  <c r="Y390" i="8"/>
  <c r="J519" i="8"/>
  <c r="S820" i="8"/>
  <c r="Q592" i="8"/>
  <c r="O484" i="8"/>
  <c r="Q936" i="8"/>
  <c r="J888" i="8"/>
  <c r="J647" i="8"/>
  <c r="Q902" i="8"/>
  <c r="V557" i="8"/>
  <c r="R801" i="8"/>
  <c r="Y903" i="8"/>
  <c r="Y609" i="8"/>
  <c r="Q784" i="8"/>
  <c r="Q651" i="8"/>
  <c r="J448" i="8"/>
  <c r="L1042" i="8"/>
  <c r="Q725" i="8"/>
  <c r="J664" i="8"/>
  <c r="J326" i="8"/>
  <c r="L1010" i="8"/>
  <c r="Y719" i="8"/>
  <c r="R764" i="8"/>
  <c r="J269" i="8"/>
  <c r="W735" i="8"/>
  <c r="Y283" i="8"/>
  <c r="M702" i="8"/>
  <c r="Z281" i="8"/>
  <c r="Q442" i="8"/>
  <c r="Y731" i="8"/>
  <c r="Y625" i="8"/>
  <c r="R925" i="8"/>
  <c r="R964" i="8"/>
  <c r="Z959" i="8"/>
  <c r="O556" i="8"/>
  <c r="I668" i="8"/>
  <c r="R517" i="8"/>
  <c r="Y454" i="8"/>
  <c r="R504" i="8"/>
  <c r="K805" i="8"/>
  <c r="Z500" i="8"/>
  <c r="J98" i="8"/>
  <c r="Y420" i="8"/>
  <c r="P386" i="8"/>
  <c r="Q483" i="8"/>
  <c r="P449" i="8"/>
  <c r="H227" i="8"/>
  <c r="L919" i="8"/>
  <c r="Z268" i="8"/>
  <c r="R589" i="8"/>
  <c r="W287" i="8"/>
  <c r="Q349" i="8"/>
  <c r="L814" i="8"/>
  <c r="R180" i="8"/>
  <c r="J1031" i="8"/>
  <c r="R1029" i="8"/>
  <c r="X1064" i="8"/>
  <c r="Z752" i="8"/>
  <c r="J643" i="8"/>
  <c r="Q421" i="8"/>
  <c r="J625" i="8"/>
  <c r="Q254" i="8"/>
  <c r="Z573" i="8"/>
  <c r="J350" i="8"/>
  <c r="Y329" i="8"/>
  <c r="Z307" i="8"/>
  <c r="Q817" i="8"/>
  <c r="H1003" i="8"/>
  <c r="O445" i="8"/>
  <c r="Y868" i="8"/>
  <c r="O918" i="8"/>
  <c r="J741" i="8"/>
  <c r="E821" i="8"/>
  <c r="V702" i="8"/>
  <c r="J582" i="8"/>
  <c r="J843" i="8"/>
  <c r="Y855" i="8"/>
  <c r="Y935" i="8"/>
  <c r="R460" i="8"/>
  <c r="Q537" i="8"/>
  <c r="R905" i="8"/>
  <c r="J413" i="8"/>
  <c r="Q760" i="8"/>
  <c r="L526" i="8"/>
  <c r="J721" i="8"/>
  <c r="Z544" i="8"/>
  <c r="Y654" i="8"/>
  <c r="J882" i="8"/>
  <c r="W734" i="8"/>
  <c r="H358" i="8"/>
  <c r="Z71" i="8"/>
  <c r="Q843" i="8"/>
  <c r="Y684" i="8"/>
  <c r="S861" i="8"/>
  <c r="Z847" i="8"/>
  <c r="J947" i="8"/>
  <c r="L992" i="8"/>
  <c r="Y436" i="8"/>
  <c r="Q888" i="8"/>
  <c r="F633" i="8"/>
  <c r="E1009" i="8"/>
  <c r="K255" i="8"/>
  <c r="R865" i="8"/>
  <c r="Y302" i="8"/>
  <c r="Q313" i="8"/>
  <c r="Z549" i="8"/>
  <c r="R465" i="8"/>
  <c r="Q930" i="8"/>
  <c r="P520" i="8"/>
  <c r="Y549" i="8"/>
  <c r="R411" i="8"/>
  <c r="J946" i="8"/>
  <c r="Z956" i="8"/>
  <c r="Q749" i="8"/>
  <c r="Q329" i="8"/>
  <c r="O489" i="8"/>
  <c r="R997" i="8"/>
  <c r="W41" i="8"/>
  <c r="R355" i="8"/>
  <c r="Y260" i="8"/>
  <c r="Y513" i="8"/>
  <c r="O139" i="8"/>
  <c r="Y645" i="8"/>
  <c r="S970" i="8"/>
  <c r="J711" i="8"/>
  <c r="E861" i="8"/>
  <c r="Z949" i="8"/>
  <c r="Q616" i="8"/>
  <c r="S804" i="8"/>
  <c r="J803" i="8"/>
  <c r="Q536" i="8"/>
  <c r="J221" i="8"/>
  <c r="Y706" i="8"/>
  <c r="R859" i="8"/>
  <c r="Y956" i="8"/>
  <c r="X1059" i="8"/>
  <c r="Z873" i="8"/>
  <c r="Z979" i="8"/>
  <c r="J352" i="8"/>
  <c r="Z624" i="8"/>
  <c r="R1024" i="8"/>
  <c r="Q440" i="8"/>
  <c r="Y872" i="8"/>
  <c r="Q927" i="8"/>
  <c r="Z995" i="8"/>
  <c r="Q827" i="8"/>
  <c r="Y1057" i="8"/>
  <c r="Z641" i="8"/>
  <c r="Y937" i="8"/>
  <c r="J770" i="8"/>
  <c r="Z699" i="8"/>
  <c r="Y691" i="8"/>
  <c r="Z341" i="8"/>
  <c r="G1010" i="8"/>
  <c r="J962" i="8"/>
  <c r="R938" i="8"/>
  <c r="Z507" i="8"/>
  <c r="W918" i="8"/>
  <c r="U992" i="8"/>
  <c r="V520" i="8"/>
  <c r="Q644" i="8"/>
  <c r="N1041" i="8"/>
  <c r="Q793" i="8"/>
  <c r="Z662" i="8"/>
  <c r="Q539" i="8"/>
  <c r="Q37" i="8"/>
  <c r="R277" i="8"/>
  <c r="R83" i="8"/>
  <c r="Z148" i="8"/>
  <c r="Z834" i="8"/>
  <c r="Y1038" i="8"/>
  <c r="Q1050" i="8"/>
  <c r="P1032" i="8"/>
  <c r="Q580" i="8"/>
  <c r="U520" i="8"/>
  <c r="U1063" i="8"/>
  <c r="V600" i="8"/>
  <c r="N527" i="8"/>
  <c r="S860" i="8"/>
  <c r="J44" i="8"/>
  <c r="Z301" i="8"/>
  <c r="R539" i="8"/>
  <c r="Q566" i="8"/>
  <c r="Y755" i="8"/>
  <c r="Y585" i="8"/>
  <c r="X488" i="8"/>
  <c r="J799" i="8"/>
  <c r="R744" i="8"/>
  <c r="N702" i="8"/>
  <c r="R627" i="8"/>
  <c r="Y884" i="8"/>
  <c r="Y333" i="8"/>
  <c r="K969" i="8"/>
  <c r="J868" i="8"/>
  <c r="J513" i="8"/>
  <c r="X450" i="8"/>
  <c r="J914" i="8"/>
  <c r="R551" i="8"/>
  <c r="R183" i="8"/>
  <c r="Z553" i="8"/>
  <c r="Y742" i="8"/>
  <c r="J930" i="8"/>
  <c r="D633" i="8"/>
  <c r="Q845" i="8"/>
  <c r="J688" i="8"/>
  <c r="Q742" i="8"/>
  <c r="J500" i="8"/>
  <c r="R788" i="8"/>
  <c r="G820" i="8"/>
  <c r="Y1018" i="8"/>
  <c r="Z696" i="8"/>
  <c r="Q949" i="8"/>
  <c r="J1015" i="8"/>
  <c r="Y621" i="8"/>
  <c r="L849" i="8"/>
  <c r="S595" i="8"/>
  <c r="J654" i="8"/>
  <c r="Y618" i="8"/>
  <c r="Q369" i="8"/>
  <c r="Q881" i="8"/>
  <c r="Z837" i="8"/>
  <c r="Y889" i="8"/>
  <c r="R505" i="8"/>
  <c r="Z390" i="8"/>
  <c r="G385" i="8"/>
  <c r="K322" i="8"/>
  <c r="J253" i="8"/>
  <c r="R672" i="8"/>
  <c r="Y308" i="8"/>
  <c r="M634" i="8"/>
  <c r="Y419" i="8"/>
  <c r="D255" i="8"/>
  <c r="Q572" i="8"/>
  <c r="J570" i="8"/>
  <c r="Q197" i="8"/>
  <c r="R280" i="8"/>
  <c r="S1052" i="8"/>
  <c r="Y511" i="8"/>
  <c r="J730" i="8"/>
  <c r="N263" i="8"/>
  <c r="R345" i="8"/>
  <c r="R745" i="8"/>
  <c r="I527" i="8"/>
  <c r="Q588" i="8"/>
  <c r="J314" i="8"/>
  <c r="R137" i="8"/>
  <c r="R239" i="8"/>
  <c r="Y338" i="8"/>
  <c r="Q123" i="8"/>
  <c r="J369" i="8"/>
  <c r="R189" i="8"/>
  <c r="W804" i="8"/>
  <c r="Y908" i="8"/>
  <c r="S668" i="8"/>
  <c r="J790" i="8"/>
  <c r="Q980" i="8"/>
  <c r="J590" i="8"/>
  <c r="R946" i="8"/>
  <c r="Q244" i="8"/>
  <c r="J867" i="8"/>
  <c r="Y732" i="8"/>
  <c r="R857" i="8"/>
  <c r="Z777" i="8"/>
  <c r="Q1018" i="8"/>
  <c r="I526" i="8"/>
  <c r="Z872" i="8"/>
  <c r="D820" i="8"/>
  <c r="Y853" i="8"/>
  <c r="Z964" i="8"/>
  <c r="Z906" i="8"/>
  <c r="Z974" i="8"/>
  <c r="H970" i="8"/>
  <c r="Q482" i="8"/>
  <c r="I891" i="8"/>
  <c r="R532" i="8"/>
  <c r="J626" i="8"/>
  <c r="R274" i="8"/>
  <c r="J594" i="8"/>
  <c r="Z981" i="8"/>
  <c r="S1051" i="8"/>
  <c r="R732" i="8"/>
  <c r="J889" i="8"/>
  <c r="G527" i="8"/>
  <c r="O526" i="8"/>
  <c r="E633" i="8"/>
  <c r="Z1038" i="8"/>
  <c r="Y547" i="8"/>
  <c r="L675" i="8"/>
  <c r="Z291" i="8"/>
  <c r="R497" i="8"/>
  <c r="Z672" i="8"/>
  <c r="Z376" i="8"/>
  <c r="Y726" i="8"/>
  <c r="W450" i="8"/>
  <c r="S735" i="8"/>
  <c r="Y312" i="8"/>
  <c r="R778" i="8"/>
  <c r="Z417" i="8"/>
  <c r="X484" i="8"/>
  <c r="R678" i="8"/>
  <c r="Q624" i="8"/>
  <c r="Z246" i="8"/>
  <c r="D321" i="8"/>
  <c r="J550" i="8"/>
  <c r="J210" i="8"/>
  <c r="Z470" i="8"/>
  <c r="Z744" i="8"/>
  <c r="M992" i="8"/>
  <c r="R514" i="8"/>
  <c r="Z594" i="8"/>
  <c r="J1019" i="8"/>
  <c r="R749" i="8"/>
  <c r="R706" i="8"/>
  <c r="H680" i="8"/>
  <c r="E735" i="8"/>
  <c r="J875" i="8"/>
  <c r="Z384" i="8"/>
  <c r="R565" i="8"/>
  <c r="Z747" i="8"/>
  <c r="W527" i="8"/>
  <c r="Z345" i="8"/>
  <c r="U255" i="8"/>
  <c r="W675" i="8"/>
  <c r="J623" i="8"/>
  <c r="Q95" i="8"/>
  <c r="Q904" i="8"/>
  <c r="J646" i="8"/>
  <c r="Y1058" i="8"/>
  <c r="H805" i="8"/>
  <c r="Y1022" i="8"/>
  <c r="J585" i="8"/>
  <c r="Y319" i="8"/>
  <c r="M655" i="8"/>
  <c r="M969" i="8"/>
  <c r="Y477" i="8"/>
  <c r="Y441" i="8"/>
  <c r="T814" i="8"/>
  <c r="K1051" i="8"/>
  <c r="R757" i="8"/>
  <c r="Y331" i="8"/>
  <c r="R217" i="8"/>
  <c r="Z958" i="8"/>
  <c r="F359" i="8"/>
  <c r="J129" i="8"/>
  <c r="T1063" i="8"/>
  <c r="Y664" i="8"/>
  <c r="Z465" i="8"/>
  <c r="H526" i="8"/>
  <c r="Z645" i="8"/>
  <c r="R845" i="8"/>
  <c r="Z1049" i="8"/>
  <c r="J372" i="8"/>
  <c r="W633" i="8"/>
  <c r="Z698" i="8"/>
  <c r="H1052" i="8"/>
  <c r="N228" i="8"/>
  <c r="Q659" i="8"/>
  <c r="Y628" i="8"/>
  <c r="J475" i="8"/>
  <c r="N861" i="8"/>
  <c r="X223" i="8"/>
  <c r="J160" i="8"/>
  <c r="O166" i="8"/>
  <c r="R690" i="8"/>
  <c r="Y524" i="8"/>
  <c r="Y216" i="8"/>
  <c r="R252" i="8"/>
  <c r="Z35" i="8"/>
  <c r="G918" i="8"/>
  <c r="Q424" i="8"/>
  <c r="V599" i="8"/>
  <c r="X805" i="8"/>
  <c r="Y93" i="8"/>
  <c r="Z989" i="8"/>
  <c r="J443" i="8"/>
  <c r="Z719" i="8"/>
  <c r="Z572" i="8"/>
  <c r="Q690" i="8"/>
  <c r="Z620" i="8"/>
  <c r="C634" i="8"/>
  <c r="Q968" i="8"/>
  <c r="J444" i="8"/>
  <c r="S41" i="8"/>
  <c r="E970" i="8"/>
  <c r="J927" i="8"/>
  <c r="I804" i="8"/>
  <c r="N814" i="8"/>
  <c r="J433" i="8"/>
  <c r="Q640" i="8"/>
  <c r="P804" i="8"/>
  <c r="R518" i="8"/>
  <c r="P629" i="8"/>
  <c r="R584" i="8"/>
  <c r="Q459" i="8"/>
  <c r="C668" i="8"/>
  <c r="Q967" i="8"/>
  <c r="Q900" i="8"/>
  <c r="R985" i="8"/>
  <c r="Y739" i="8"/>
  <c r="Y517" i="8"/>
  <c r="Y334" i="8"/>
  <c r="R332" i="8"/>
  <c r="R197" i="8"/>
  <c r="Q273" i="8"/>
  <c r="F556" i="8"/>
  <c r="V941" i="8"/>
  <c r="F527" i="8"/>
  <c r="Z570" i="8"/>
  <c r="Y481" i="8"/>
  <c r="J576" i="8"/>
  <c r="Y415" i="8"/>
  <c r="Q430" i="8"/>
  <c r="R580" i="8"/>
  <c r="Q716" i="8"/>
  <c r="R613" i="8"/>
  <c r="Y429" i="8"/>
  <c r="Z282" i="8"/>
  <c r="R494" i="8"/>
  <c r="L406" i="8"/>
  <c r="T199" i="8"/>
  <c r="Q795" i="8"/>
  <c r="Q304" i="8"/>
  <c r="W667" i="8"/>
  <c r="Y775" i="8"/>
  <c r="P385" i="8"/>
  <c r="J589" i="8"/>
  <c r="J719" i="8"/>
  <c r="Z856" i="8"/>
  <c r="X1003" i="8"/>
  <c r="Z977" i="8"/>
  <c r="U734" i="8"/>
  <c r="Z493" i="8"/>
  <c r="J171" i="8"/>
  <c r="J209" i="8"/>
  <c r="R363" i="8"/>
  <c r="R74" i="8"/>
  <c r="Q910" i="8"/>
  <c r="J793" i="8"/>
  <c r="J295" i="8"/>
  <c r="V450" i="8"/>
  <c r="R871" i="8"/>
  <c r="U633" i="8"/>
  <c r="Z308" i="8"/>
  <c r="O675" i="8"/>
  <c r="S520" i="8"/>
  <c r="Z561" i="8"/>
  <c r="Z501" i="8"/>
  <c r="J315" i="8"/>
  <c r="E526" i="8"/>
  <c r="Q11" i="8"/>
  <c r="Q750" i="8"/>
  <c r="Z188" i="8"/>
  <c r="Y242" i="8"/>
  <c r="Z349" i="8"/>
  <c r="Z660" i="8"/>
  <c r="K99" i="8"/>
  <c r="L520" i="8"/>
  <c r="J468" i="8"/>
  <c r="J764" i="8"/>
  <c r="J614" i="8"/>
  <c r="J382" i="8"/>
  <c r="Q462" i="8"/>
  <c r="L321" i="8"/>
  <c r="S386" i="8"/>
  <c r="F735" i="8"/>
  <c r="J173" i="8"/>
  <c r="K263" i="8"/>
  <c r="R11" i="8"/>
  <c r="Z210" i="8"/>
  <c r="Q785" i="8"/>
  <c r="I1009" i="8"/>
  <c r="Q341" i="8"/>
  <c r="Q310" i="8"/>
  <c r="Y416" i="8"/>
  <c r="E941" i="8"/>
  <c r="R329" i="8"/>
  <c r="Y114" i="8"/>
  <c r="U386" i="8"/>
  <c r="M735" i="8"/>
  <c r="J565" i="8"/>
  <c r="Z254" i="8"/>
  <c r="J574" i="8"/>
  <c r="Y375" i="8"/>
  <c r="Q966" i="8"/>
  <c r="Z705" i="8"/>
  <c r="R563" i="8"/>
  <c r="J344" i="8"/>
  <c r="J706" i="8"/>
  <c r="Y147" i="8"/>
  <c r="Q552" i="8"/>
  <c r="Y438" i="8"/>
  <c r="L386" i="8"/>
  <c r="Y402" i="8"/>
  <c r="R777" i="8"/>
  <c r="Y575" i="8"/>
  <c r="Z364" i="8"/>
  <c r="G255" i="8"/>
  <c r="K90" i="8"/>
  <c r="Z129" i="8"/>
  <c r="Q68" i="8"/>
  <c r="J498" i="8"/>
  <c r="Y67" i="8"/>
  <c r="Q885" i="8"/>
  <c r="Z757" i="8"/>
  <c r="R1017" i="8"/>
  <c r="Z471" i="8"/>
  <c r="Q432" i="8"/>
  <c r="J466" i="8"/>
  <c r="J342" i="8"/>
  <c r="R616" i="8"/>
  <c r="R729" i="8"/>
  <c r="Z739" i="8"/>
  <c r="J622" i="8"/>
  <c r="Y469" i="8"/>
  <c r="U918" i="8"/>
  <c r="Y507" i="8"/>
  <c r="Y292" i="8"/>
  <c r="R769" i="8"/>
  <c r="S47" i="8"/>
  <c r="Q121" i="8"/>
  <c r="W445" i="8"/>
  <c r="Q753" i="8"/>
  <c r="R380" i="8"/>
  <c r="Q731" i="8"/>
  <c r="Y277" i="8"/>
  <c r="J278" i="8"/>
  <c r="Q460" i="8"/>
  <c r="T526" i="8"/>
  <c r="J509" i="8"/>
  <c r="Q332" i="8"/>
  <c r="J371" i="8"/>
  <c r="J438" i="8"/>
  <c r="W1041" i="8"/>
  <c r="M520" i="8"/>
  <c r="Z473" i="8"/>
  <c r="Z120" i="8"/>
  <c r="E99" i="8"/>
  <c r="J397" i="8"/>
  <c r="Q589" i="8"/>
  <c r="D600" i="8"/>
  <c r="J563" i="8"/>
  <c r="Z818" i="8"/>
  <c r="Y566" i="8"/>
  <c r="E1064" i="8"/>
  <c r="H450" i="8"/>
  <c r="N804" i="8"/>
  <c r="Y35" i="8"/>
  <c r="J789" i="8"/>
  <c r="Z494" i="8"/>
  <c r="Q989" i="8"/>
  <c r="J714" i="8"/>
  <c r="D861" i="8"/>
  <c r="Z543" i="8"/>
  <c r="J525" i="8"/>
  <c r="Y613" i="8"/>
  <c r="Z565" i="8"/>
  <c r="J192" i="8"/>
  <c r="T679" i="8"/>
  <c r="L595" i="8"/>
  <c r="W1059" i="8"/>
  <c r="J545" i="8"/>
  <c r="Z732" i="8"/>
  <c r="J405" i="8"/>
  <c r="Q905" i="8"/>
  <c r="N633" i="8"/>
  <c r="R412" i="8"/>
  <c r="H449" i="8"/>
  <c r="R61" i="8"/>
  <c r="P680" i="8"/>
  <c r="C484" i="8"/>
  <c r="J71" i="8"/>
  <c r="Z461" i="8"/>
  <c r="W680" i="8"/>
  <c r="Q782" i="8"/>
  <c r="Y899" i="8"/>
  <c r="Z149" i="8"/>
  <c r="Z64" i="8"/>
  <c r="R750" i="8"/>
  <c r="R873" i="8"/>
  <c r="Z783" i="8"/>
  <c r="J329" i="8"/>
  <c r="Y458" i="8"/>
  <c r="Q666" i="8"/>
  <c r="K629" i="8"/>
  <c r="Y215" i="8"/>
  <c r="R123" i="8"/>
  <c r="R261" i="8"/>
  <c r="Z542" i="8"/>
  <c r="J695" i="8"/>
  <c r="J961" i="8"/>
  <c r="Q576" i="8"/>
  <c r="Z318" i="8"/>
  <c r="S814" i="8"/>
  <c r="Q641" i="8"/>
  <c r="J880" i="8"/>
  <c r="W557" i="8"/>
  <c r="Q487" i="8"/>
  <c r="O634" i="8"/>
  <c r="S667" i="8"/>
  <c r="Y464" i="8"/>
  <c r="Z679" i="8"/>
  <c r="R416" i="8"/>
  <c r="R127" i="8"/>
  <c r="Z249" i="8"/>
  <c r="J383" i="8"/>
  <c r="K520" i="8"/>
  <c r="D1051" i="8"/>
  <c r="Q544" i="8"/>
  <c r="Y586" i="8"/>
  <c r="Z554" i="8"/>
  <c r="Q463" i="8"/>
  <c r="R644" i="8"/>
  <c r="Q548" i="8"/>
  <c r="Z1059" i="8"/>
  <c r="J346" i="8"/>
  <c r="R267" i="8"/>
  <c r="Y378" i="8"/>
  <c r="R466" i="8"/>
  <c r="M445" i="8"/>
  <c r="Z448" i="8"/>
  <c r="Z827" i="8"/>
  <c r="J774" i="8"/>
  <c r="Q554" i="8"/>
  <c r="G406" i="8"/>
  <c r="I48" i="8"/>
  <c r="Y97" i="8"/>
  <c r="J277" i="8"/>
  <c r="R278" i="8"/>
  <c r="R16" i="8"/>
  <c r="J651" i="8"/>
  <c r="R510" i="8"/>
  <c r="Y745" i="8"/>
  <c r="N891" i="8"/>
  <c r="W820" i="8"/>
  <c r="R779" i="8"/>
  <c r="Y870" i="8"/>
  <c r="Q825" i="8"/>
  <c r="J1030" i="8"/>
  <c r="R1025" i="8"/>
  <c r="J731" i="8"/>
  <c r="J607" i="8"/>
  <c r="J926" i="8"/>
  <c r="Q467" i="8"/>
  <c r="Q673" i="8"/>
  <c r="Q940" i="8"/>
  <c r="T702" i="8"/>
  <c r="Y13" i="8"/>
  <c r="Q61" i="8"/>
  <c r="Q1056" i="8"/>
  <c r="Y157" i="8"/>
  <c r="R830" i="8"/>
  <c r="J434" i="8"/>
  <c r="R351" i="8"/>
  <c r="Z750" i="8"/>
  <c r="C489" i="8"/>
  <c r="V1004" i="8"/>
  <c r="Y428" i="8"/>
  <c r="F861" i="8"/>
  <c r="J894" i="8"/>
  <c r="M1010" i="8"/>
  <c r="Z796" i="8"/>
  <c r="Z962" i="8"/>
  <c r="Q279" i="8"/>
  <c r="Q294" i="8"/>
  <c r="Y928" i="8"/>
  <c r="J80" i="8"/>
  <c r="P633" i="8"/>
  <c r="Y357" i="8"/>
  <c r="Z468" i="8"/>
  <c r="Y435" i="8"/>
  <c r="Z1015" i="8"/>
  <c r="Q780" i="8"/>
  <c r="T445" i="8"/>
  <c r="J674" i="8"/>
  <c r="J403" i="8"/>
  <c r="Y426" i="8"/>
  <c r="Y470" i="8"/>
  <c r="Z33" i="8"/>
  <c r="T41" i="8"/>
  <c r="R609" i="8"/>
  <c r="Q854" i="8"/>
  <c r="R204" i="8"/>
  <c r="I227" i="8"/>
  <c r="S919" i="8"/>
  <c r="Q314" i="8"/>
  <c r="Y887" i="8"/>
  <c r="J984" i="8"/>
  <c r="Q171" i="8"/>
  <c r="R346" i="8"/>
  <c r="R13" i="8"/>
  <c r="Z961" i="8"/>
  <c r="H407" i="8"/>
  <c r="Z724" i="8"/>
  <c r="Q978" i="8"/>
  <c r="L286" i="8"/>
  <c r="O133" i="8"/>
  <c r="H1059" i="8"/>
  <c r="Q318" i="8"/>
  <c r="Q456" i="8"/>
  <c r="Q799" i="8"/>
  <c r="J241" i="8"/>
  <c r="Z304" i="8"/>
  <c r="R429" i="8"/>
  <c r="J336" i="8"/>
  <c r="R604" i="8"/>
  <c r="Y413" i="8"/>
  <c r="Q458" i="8"/>
  <c r="R392" i="8"/>
  <c r="M488" i="8"/>
  <c r="K655" i="8"/>
  <c r="Y76" i="8"/>
  <c r="R537" i="8"/>
  <c r="Y701" i="8"/>
  <c r="U286" i="8"/>
  <c r="S138" i="8"/>
  <c r="Q505" i="8"/>
  <c r="Q433" i="8"/>
  <c r="Z619" i="8"/>
  <c r="Y904" i="8"/>
  <c r="Y569" i="8"/>
  <c r="R639" i="8"/>
  <c r="N262" i="8"/>
  <c r="R115" i="8"/>
  <c r="G359" i="8"/>
  <c r="R170" i="8"/>
  <c r="R327" i="8"/>
  <c r="Z204" i="8"/>
  <c r="Z82" i="8"/>
  <c r="Q118" i="8"/>
  <c r="M629" i="8"/>
  <c r="Y120" i="8"/>
  <c r="Q441" i="8"/>
  <c r="G450" i="8"/>
  <c r="V489" i="8"/>
  <c r="X385" i="8"/>
  <c r="O891" i="8"/>
  <c r="J621" i="8"/>
  <c r="D449" i="8"/>
  <c r="R515" i="8"/>
  <c r="Y535" i="8"/>
  <c r="J887" i="8"/>
  <c r="D287" i="8"/>
  <c r="Z506" i="8"/>
  <c r="Z686" i="8"/>
  <c r="Q293" i="8"/>
  <c r="R105" i="8"/>
  <c r="Q475" i="8"/>
  <c r="X99" i="8"/>
  <c r="Z395" i="8"/>
  <c r="Z137" i="8"/>
  <c r="R233" i="8"/>
  <c r="Q398" i="8"/>
  <c r="M526" i="8"/>
  <c r="Y799" i="8"/>
  <c r="R477" i="8"/>
  <c r="R889" i="8"/>
  <c r="X199" i="8"/>
  <c r="E1059" i="8"/>
  <c r="Y643" i="8"/>
  <c r="Q744" i="8"/>
  <c r="S599" i="8"/>
  <c r="Z482" i="8"/>
  <c r="F445" i="8"/>
  <c r="Y544" i="8"/>
  <c r="R531" i="8"/>
  <c r="Z1040" i="8"/>
  <c r="D406" i="8"/>
  <c r="J504" i="8"/>
  <c r="X527" i="8"/>
  <c r="J313" i="8"/>
  <c r="J749" i="8"/>
  <c r="Y335" i="8"/>
  <c r="Z616" i="8"/>
  <c r="R242" i="8"/>
  <c r="R640" i="8"/>
  <c r="G358" i="8"/>
  <c r="D891" i="8"/>
  <c r="P1042" i="8"/>
  <c r="J886" i="8"/>
  <c r="Z617" i="8"/>
  <c r="I139" i="8"/>
  <c r="Y554" i="8"/>
  <c r="Z714" i="8"/>
  <c r="J733" i="8"/>
  <c r="H520" i="8"/>
  <c r="J845" i="8"/>
  <c r="J1028" i="8"/>
  <c r="P734" i="8"/>
  <c r="Q654" i="8"/>
  <c r="Y499" i="8"/>
  <c r="J87" i="8"/>
  <c r="Q106" i="8"/>
  <c r="V814" i="8"/>
  <c r="Z83" i="8"/>
  <c r="J988" i="8"/>
  <c r="Y687" i="8"/>
  <c r="E969" i="8"/>
  <c r="Y373" i="8"/>
  <c r="H484" i="8"/>
  <c r="R130" i="8"/>
  <c r="R301" i="8"/>
  <c r="P287" i="8"/>
  <c r="Q300" i="8"/>
  <c r="R493" i="8"/>
  <c r="Y912" i="8"/>
  <c r="J573" i="8"/>
  <c r="Y158" i="8"/>
  <c r="Q715" i="8"/>
  <c r="J236" i="8"/>
  <c r="Q108" i="8"/>
  <c r="D702" i="8"/>
  <c r="Q436" i="8"/>
  <c r="Q723" i="8"/>
  <c r="V1032" i="8"/>
  <c r="R499" i="8"/>
  <c r="W599" i="8"/>
  <c r="R753" i="8"/>
  <c r="R438" i="8"/>
  <c r="Q428" i="8"/>
  <c r="R148" i="8"/>
  <c r="J937" i="8"/>
  <c r="N227" i="8"/>
  <c r="J404" i="8"/>
  <c r="Z793" i="8"/>
  <c r="J233" i="8"/>
  <c r="L255" i="8"/>
  <c r="Y567" i="8"/>
  <c r="J884" i="8"/>
  <c r="R646" i="8"/>
  <c r="D970" i="8"/>
  <c r="Q499" i="8"/>
  <c r="R610" i="8"/>
  <c r="J415" i="8"/>
  <c r="P861" i="8"/>
  <c r="R579" i="8"/>
  <c r="Z685" i="8"/>
  <c r="P488" i="8"/>
  <c r="Y363" i="8"/>
  <c r="H675" i="8"/>
  <c r="R917" i="8"/>
  <c r="J718" i="8"/>
  <c r="Y495" i="8"/>
  <c r="Z153" i="8"/>
  <c r="N629" i="8"/>
  <c r="J724" i="8"/>
  <c r="Y180" i="8"/>
  <c r="R731" i="8"/>
  <c r="Z205" i="8"/>
  <c r="N634" i="8"/>
  <c r="Y539" i="8"/>
  <c r="I406" i="8"/>
  <c r="R711" i="8"/>
  <c r="Q907" i="8"/>
  <c r="E138" i="8"/>
  <c r="S406" i="8"/>
  <c r="R423" i="8"/>
  <c r="Y124" i="8"/>
  <c r="R653" i="8"/>
  <c r="V992" i="8"/>
  <c r="O263" i="8"/>
  <c r="E820" i="8"/>
  <c r="J644" i="8"/>
  <c r="Q579" i="8"/>
  <c r="Y712" i="8"/>
  <c r="I633" i="8"/>
  <c r="V679" i="8"/>
  <c r="J510" i="8"/>
  <c r="Z531" i="8"/>
  <c r="Z431" i="8"/>
  <c r="Q730" i="8"/>
  <c r="J294" i="8"/>
  <c r="J477" i="8"/>
  <c r="Y1001" i="8"/>
  <c r="J925" i="8"/>
  <c r="Q938" i="8"/>
  <c r="R754" i="8"/>
  <c r="K449" i="8"/>
  <c r="Y594" i="8"/>
  <c r="F223" i="8"/>
  <c r="J1027" i="8"/>
  <c r="Y756" i="8"/>
  <c r="R421" i="8"/>
  <c r="V1052" i="8"/>
  <c r="J246" i="8"/>
  <c r="Y543" i="8"/>
  <c r="W970" i="8"/>
  <c r="Q867" i="8"/>
  <c r="R913" i="8"/>
  <c r="Q514" i="8"/>
  <c r="M450" i="8"/>
  <c r="K595" i="8"/>
  <c r="Y686" i="8"/>
  <c r="Q84" i="8"/>
  <c r="Z708" i="8"/>
  <c r="Z646" i="8"/>
  <c r="U1059" i="8"/>
  <c r="Z785" i="8"/>
  <c r="Z317" i="8"/>
  <c r="Z905" i="8"/>
  <c r="J690" i="8"/>
  <c r="Y646" i="8"/>
  <c r="M820" i="8"/>
  <c r="W969" i="8"/>
  <c r="Z731" i="8"/>
  <c r="Z402" i="8"/>
  <c r="S322" i="8"/>
  <c r="Z562" i="8"/>
  <c r="E702" i="8"/>
  <c r="Y496" i="8"/>
  <c r="M263" i="8"/>
  <c r="J419" i="8"/>
  <c r="Y467" i="8"/>
  <c r="M406" i="8"/>
  <c r="Z195" i="8"/>
  <c r="Q429" i="8"/>
  <c r="Y648" i="8"/>
  <c r="S90" i="8"/>
  <c r="M805" i="8"/>
  <c r="L263" i="8"/>
  <c r="K445" i="8"/>
  <c r="Y473" i="8"/>
  <c r="J587" i="8"/>
  <c r="R434" i="8"/>
  <c r="F679" i="8"/>
  <c r="Z330" i="8"/>
  <c r="J912" i="8"/>
  <c r="Q710" i="8"/>
  <c r="G1059" i="8"/>
  <c r="Q415" i="8"/>
  <c r="G600" i="8"/>
  <c r="M599" i="8"/>
  <c r="R311" i="8"/>
  <c r="Y98" i="8"/>
  <c r="Z997" i="8"/>
  <c r="J535" i="8"/>
  <c r="J934" i="8"/>
  <c r="O407" i="8"/>
  <c r="Z463" i="8"/>
  <c r="Z351" i="8"/>
  <c r="I860" i="8"/>
  <c r="X322" i="8"/>
  <c r="J818" i="8"/>
  <c r="R292" i="8"/>
  <c r="R694" i="8"/>
  <c r="J478" i="8"/>
  <c r="R315" i="8"/>
  <c r="Q145" i="8"/>
  <c r="J471" i="8"/>
  <c r="Y611" i="8"/>
  <c r="P595" i="8"/>
  <c r="Z276" i="8"/>
  <c r="Y508" i="8"/>
  <c r="R320" i="8"/>
  <c r="Z755" i="8"/>
  <c r="Y341" i="8"/>
  <c r="J17" i="8"/>
  <c r="X228" i="8"/>
  <c r="V633" i="8"/>
  <c r="R175" i="8"/>
  <c r="I359" i="8"/>
  <c r="T138" i="8"/>
  <c r="V255" i="8"/>
  <c r="Y783" i="8"/>
  <c r="R968" i="8"/>
  <c r="Z890" i="8"/>
  <c r="Y913" i="8"/>
  <c r="Z87" i="8"/>
  <c r="R835" i="8"/>
  <c r="W255" i="8"/>
  <c r="F771" i="8"/>
  <c r="Q356" i="8"/>
  <c r="Z584" i="8"/>
  <c r="Q882" i="8"/>
  <c r="X1052" i="8"/>
  <c r="Q292" i="8"/>
  <c r="Z248" i="8"/>
  <c r="Z160" i="8"/>
  <c r="U407" i="8"/>
  <c r="J673" i="8"/>
  <c r="Q908" i="8"/>
  <c r="X629" i="8"/>
  <c r="Z854" i="8"/>
  <c r="M255" i="8"/>
  <c r="Q895" i="8"/>
  <c r="Z295" i="8"/>
  <c r="F449" i="8"/>
  <c r="Z983" i="8"/>
  <c r="Q899" i="8"/>
  <c r="R152" i="8"/>
  <c r="C679" i="8"/>
  <c r="R509" i="8"/>
  <c r="J959" i="8"/>
  <c r="R786" i="8"/>
  <c r="R279" i="8"/>
  <c r="V407" i="8"/>
  <c r="Z673" i="8"/>
  <c r="H821" i="8"/>
  <c r="Q203" i="8"/>
  <c r="Y487" i="8"/>
  <c r="U849" i="8"/>
  <c r="Y789" i="8"/>
  <c r="Q465" i="8"/>
  <c r="Q696" i="8"/>
  <c r="N138" i="8"/>
  <c r="G139" i="8"/>
  <c r="E385" i="8"/>
  <c r="R586" i="8"/>
  <c r="Z518" i="8"/>
  <c r="Q937" i="8"/>
  <c r="Z580" i="8"/>
  <c r="R782" i="8"/>
  <c r="Y995" i="8"/>
  <c r="R356" i="8"/>
  <c r="L139" i="8"/>
  <c r="J23" i="8"/>
  <c r="J395" i="8"/>
  <c r="Y500" i="8"/>
  <c r="R367" i="8"/>
  <c r="R900" i="8"/>
  <c r="I138" i="8"/>
  <c r="J460" i="8"/>
  <c r="Z397" i="8"/>
  <c r="Y831" i="8"/>
  <c r="Y143" i="8"/>
  <c r="R1047" i="8"/>
  <c r="Z899" i="8"/>
  <c r="J645" i="8"/>
  <c r="J871" i="8"/>
  <c r="Y1040" i="8"/>
  <c r="H385" i="8"/>
  <c r="Z627" i="8"/>
  <c r="Z915" i="8"/>
  <c r="Z532" i="8"/>
  <c r="Y538" i="8"/>
  <c r="X47" i="8"/>
  <c r="M1059" i="8"/>
  <c r="C287" i="8"/>
  <c r="Q586" i="8"/>
  <c r="J638" i="8"/>
  <c r="J37" i="8"/>
  <c r="Q502" i="8"/>
  <c r="N99" i="8"/>
  <c r="G489" i="8"/>
  <c r="Q253" i="8"/>
  <c r="Z999" i="8"/>
  <c r="R249" i="8"/>
  <c r="Z326" i="8"/>
  <c r="R726" i="8"/>
  <c r="R206" i="8"/>
  <c r="O1041" i="8"/>
  <c r="G228" i="8"/>
  <c r="Y1027" i="8"/>
  <c r="Y710" i="8"/>
  <c r="J896" i="8"/>
  <c r="Q553" i="8"/>
  <c r="J539" i="8"/>
  <c r="Q712" i="8"/>
  <c r="Z56" i="8"/>
  <c r="Q889" i="8"/>
  <c r="Y754" i="8"/>
  <c r="O814" i="8"/>
  <c r="R733" i="8"/>
  <c r="P1004" i="8"/>
  <c r="R741" i="8"/>
  <c r="Q790" i="8"/>
  <c r="Z888" i="8"/>
  <c r="U358" i="8"/>
  <c r="R524" i="8"/>
  <c r="J235" i="8"/>
  <c r="Z60" i="8"/>
  <c r="Y462" i="8"/>
  <c r="H48" i="8"/>
  <c r="Y854" i="8"/>
  <c r="W861" i="8"/>
  <c r="R770" i="8"/>
  <c r="J424" i="8"/>
  <c r="R462" i="8"/>
  <c r="Z22" i="8"/>
  <c r="E655" i="8"/>
  <c r="Y763" i="8"/>
  <c r="Z428" i="8"/>
  <c r="L407" i="8"/>
  <c r="R357" i="8"/>
  <c r="Y717" i="8"/>
  <c r="L771" i="8"/>
  <c r="Q272" i="8"/>
  <c r="E386" i="8"/>
  <c r="R147" i="8"/>
  <c r="R334" i="8"/>
  <c r="Q472" i="8"/>
  <c r="R513" i="8"/>
  <c r="I675" i="8"/>
  <c r="Z579" i="8"/>
  <c r="N1042" i="8"/>
  <c r="Y932" i="8"/>
  <c r="R36" i="8"/>
  <c r="R339" i="8"/>
  <c r="J964" i="8"/>
  <c r="J632" i="8"/>
  <c r="D919" i="8"/>
  <c r="Q454" i="8"/>
  <c r="Z393" i="8"/>
  <c r="Z75" i="8"/>
  <c r="R523" i="8"/>
  <c r="Q870" i="8"/>
  <c r="J744" i="8"/>
  <c r="Z830" i="8"/>
  <c r="J797" i="8"/>
  <c r="Q573" i="8"/>
  <c r="Y588" i="8"/>
  <c r="Q74" i="8"/>
  <c r="X861" i="8"/>
  <c r="S969" i="8"/>
  <c r="Z571" i="8"/>
  <c r="J759" i="8"/>
  <c r="Y405" i="8"/>
  <c r="Q258" i="8"/>
  <c r="J538" i="8"/>
  <c r="Y757" i="8"/>
  <c r="Q853" i="8"/>
  <c r="Y395" i="8"/>
  <c r="O1064" i="8"/>
  <c r="R697" i="8"/>
  <c r="R424" i="8"/>
  <c r="Q834" i="8"/>
  <c r="S680" i="8"/>
  <c r="R618" i="8"/>
  <c r="J534" i="8"/>
  <c r="J524" i="8"/>
  <c r="Y372" i="8"/>
  <c r="Q235" i="8"/>
  <c r="J374" i="8"/>
  <c r="Q405" i="8"/>
  <c r="Z261" i="8"/>
  <c r="Y328" i="8"/>
  <c r="L629" i="8"/>
  <c r="Q477" i="8"/>
  <c r="G667" i="8"/>
  <c r="Q238" i="8"/>
  <c r="Z405" i="8"/>
  <c r="S445" i="8"/>
  <c r="F599" i="8"/>
  <c r="Z575" i="8"/>
  <c r="G735" i="8"/>
  <c r="T1009" i="8"/>
  <c r="N526" i="8"/>
  <c r="V1051" i="8"/>
  <c r="R417" i="8"/>
  <c r="Z590" i="8"/>
  <c r="R535" i="8"/>
  <c r="O223" i="8"/>
  <c r="R725" i="8"/>
  <c r="I919" i="8"/>
  <c r="J951" i="8"/>
  <c r="Q865" i="8"/>
  <c r="Q590" i="8"/>
  <c r="J425" i="8"/>
  <c r="J512" i="8"/>
  <c r="Q812" i="8"/>
  <c r="Y471" i="8"/>
  <c r="U450" i="8"/>
  <c r="R798" i="8"/>
  <c r="Q443" i="8"/>
  <c r="Z347" i="8"/>
  <c r="X445" i="8"/>
  <c r="R679" i="8"/>
  <c r="N407" i="8"/>
  <c r="Y828" i="8"/>
  <c r="J613" i="8"/>
  <c r="R953" i="8"/>
  <c r="L199" i="8"/>
  <c r="J28" i="8"/>
  <c r="F139" i="8"/>
  <c r="H386" i="8"/>
  <c r="Y542" i="8"/>
  <c r="Q234" i="8"/>
  <c r="Z232" i="8"/>
  <c r="F992" i="8"/>
  <c r="Y581" i="8"/>
  <c r="Z654" i="8"/>
  <c r="Q614" i="8"/>
  <c r="R455" i="8"/>
  <c r="Z444" i="8"/>
  <c r="G1063" i="8"/>
  <c r="Y306" i="8"/>
  <c r="Y615" i="8"/>
  <c r="Q855" i="8"/>
  <c r="R752" i="8"/>
  <c r="R473" i="8"/>
  <c r="J612" i="8"/>
  <c r="R495" i="8"/>
  <c r="Y787" i="8"/>
  <c r="R84" i="8"/>
  <c r="S484" i="8"/>
  <c r="J555" i="8"/>
  <c r="J831" i="8"/>
  <c r="Z638" i="8"/>
  <c r="Z94" i="8"/>
  <c r="Q423" i="8"/>
  <c r="C133" i="8"/>
  <c r="Q232" i="8"/>
  <c r="Z337" i="8"/>
  <c r="Q461" i="8"/>
  <c r="G166" i="8"/>
  <c r="J130" i="8"/>
  <c r="O600" i="8"/>
  <c r="F99" i="8"/>
  <c r="R291" i="8"/>
  <c r="J367" i="8"/>
  <c r="J712" i="8"/>
  <c r="D526" i="8"/>
  <c r="U228" i="8"/>
  <c r="R666" i="8"/>
  <c r="Y444" i="8"/>
  <c r="M358" i="8"/>
  <c r="J242" i="8"/>
  <c r="Q1002" i="8"/>
  <c r="J175" i="8"/>
  <c r="E223" i="8"/>
  <c r="J285" i="8"/>
  <c r="Z284" i="8"/>
  <c r="J784" i="8"/>
  <c r="Y860" i="8"/>
  <c r="R728" i="8"/>
  <c r="Q555" i="8"/>
  <c r="R304" i="8"/>
  <c r="Z197" i="8"/>
  <c r="K321" i="8"/>
  <c r="Y83" i="8"/>
  <c r="Z159" i="8"/>
  <c r="Q242" i="8"/>
  <c r="Y276" i="8"/>
  <c r="Q412" i="8"/>
  <c r="Q756" i="8"/>
  <c r="N255" i="8"/>
  <c r="Y337" i="8"/>
  <c r="Z598" i="8"/>
  <c r="X489" i="8"/>
  <c r="R606" i="8"/>
  <c r="E520" i="8"/>
  <c r="Z314" i="8"/>
  <c r="J487" i="8"/>
  <c r="Q73" i="8"/>
  <c r="R456" i="8"/>
  <c r="M198" i="8"/>
  <c r="Z70" i="8"/>
  <c r="Z28" i="8"/>
  <c r="T321" i="8"/>
  <c r="R354" i="8"/>
  <c r="J32" i="8"/>
  <c r="V526" i="8"/>
  <c r="Q252" i="8"/>
  <c r="F655" i="8"/>
  <c r="K48" i="8"/>
  <c r="Z375" i="8"/>
  <c r="Z36" i="8"/>
  <c r="J354" i="8"/>
  <c r="N488" i="8"/>
  <c r="Y261" i="8"/>
  <c r="R331" i="8"/>
  <c r="Z243" i="8"/>
  <c r="R326" i="8"/>
  <c r="R63" i="8"/>
  <c r="Z467" i="8"/>
  <c r="R226" i="8"/>
  <c r="R126" i="8"/>
  <c r="R471" i="8"/>
  <c r="Z400" i="8"/>
  <c r="Z119" i="8"/>
  <c r="Q615" i="8"/>
  <c r="T634" i="8"/>
  <c r="Z745" i="8"/>
  <c r="J442" i="8"/>
  <c r="R573" i="8"/>
  <c r="R622" i="8"/>
  <c r="Y343" i="8"/>
  <c r="R374" i="8"/>
  <c r="Z382" i="8"/>
  <c r="J88" i="8"/>
  <c r="J276" i="8"/>
  <c r="H263" i="8"/>
  <c r="Y267" i="8"/>
  <c r="Z424" i="8"/>
  <c r="J1010" i="8"/>
  <c r="Y412" i="8"/>
  <c r="R205" i="8"/>
  <c r="Z768" i="8"/>
  <c r="R309" i="8"/>
  <c r="J110" i="8"/>
  <c r="Z443" i="8"/>
  <c r="Y176" i="8"/>
  <c r="U321" i="8"/>
  <c r="Y638" i="8"/>
  <c r="Y212" i="8"/>
  <c r="Q260" i="8"/>
  <c r="Q466" i="8"/>
  <c r="M138" i="8"/>
  <c r="Y184" i="8"/>
  <c r="D133" i="8"/>
  <c r="R475" i="8"/>
  <c r="Y275" i="8"/>
  <c r="N1010" i="8"/>
  <c r="Q835" i="8"/>
  <c r="Y206" i="8"/>
  <c r="R961" i="8"/>
  <c r="Y178" i="8"/>
  <c r="O527" i="8"/>
  <c r="L488" i="8"/>
  <c r="E527" i="8"/>
  <c r="Z505" i="8"/>
  <c r="Q986" i="8"/>
  <c r="J551" i="8"/>
  <c r="X600" i="8"/>
  <c r="R299" i="8"/>
  <c r="J506" i="8"/>
  <c r="P1010" i="8"/>
  <c r="Q371" i="8"/>
  <c r="T386" i="8"/>
  <c r="Q382" i="8"/>
  <c r="R812" i="8"/>
  <c r="R508" i="8"/>
  <c r="I488" i="8"/>
  <c r="Q418" i="8"/>
  <c r="Q208" i="8"/>
  <c r="Q524" i="8"/>
  <c r="Y203" i="8"/>
  <c r="Z236" i="8"/>
  <c r="Y95" i="8"/>
  <c r="Z125" i="8"/>
  <c r="R379" i="8"/>
  <c r="M359" i="8"/>
  <c r="Z644" i="8"/>
  <c r="F406" i="8"/>
  <c r="M600" i="8"/>
  <c r="R220" i="8"/>
  <c r="G445" i="8"/>
  <c r="Y155" i="8"/>
  <c r="K386" i="8"/>
  <c r="Z45" i="8"/>
  <c r="E489" i="8"/>
  <c r="C100" i="8"/>
  <c r="Y270" i="8"/>
  <c r="Z219" i="8"/>
  <c r="W668" i="8"/>
  <c r="Q701" i="8"/>
  <c r="Z510" i="8"/>
  <c r="H41" i="8"/>
  <c r="Z172" i="8"/>
  <c r="R747" i="8"/>
  <c r="J523" i="8"/>
  <c r="Q127" i="8"/>
  <c r="M47" i="8"/>
  <c r="P634" i="8"/>
  <c r="Y45" i="8"/>
  <c r="Y672" i="8"/>
  <c r="U166" i="8"/>
  <c r="F385" i="8"/>
  <c r="C48" i="8"/>
  <c r="L359" i="8"/>
  <c r="R62" i="8"/>
  <c r="Y126" i="8"/>
  <c r="Z401" i="8"/>
  <c r="C557" i="8"/>
  <c r="J827" i="8"/>
  <c r="Q774" i="8"/>
  <c r="Q377" i="8"/>
  <c r="J494" i="8"/>
  <c r="D100" i="8"/>
  <c r="H321" i="8"/>
  <c r="M228" i="8"/>
  <c r="Z37" i="8"/>
  <c r="Q411" i="8"/>
  <c r="Z930" i="8"/>
  <c r="Y830" i="8"/>
  <c r="R464" i="8"/>
  <c r="C321" i="8"/>
  <c r="Z876" i="8"/>
  <c r="Z124" i="8"/>
  <c r="Z1022" i="8"/>
  <c r="Y347" i="8"/>
  <c r="Y423" i="8"/>
  <c r="S198" i="8"/>
  <c r="Z441" i="8"/>
  <c r="R614" i="8"/>
  <c r="E595" i="8"/>
  <c r="Q811" i="8"/>
  <c r="Q78" i="8"/>
  <c r="W359" i="8"/>
  <c r="N556" i="8"/>
  <c r="Q186" i="8"/>
  <c r="W488" i="8"/>
  <c r="W449" i="8"/>
  <c r="R75" i="8"/>
  <c r="Z515" i="8"/>
  <c r="Y591" i="8"/>
  <c r="D322" i="8"/>
  <c r="Y794" i="8"/>
  <c r="R538" i="8"/>
  <c r="Z775" i="8"/>
  <c r="Y750" i="8"/>
  <c r="V263" i="8"/>
  <c r="Q267" i="8"/>
  <c r="R21" i="8"/>
  <c r="Y898" i="8"/>
  <c r="R396" i="8"/>
  <c r="Y192" i="8"/>
  <c r="R188" i="8"/>
  <c r="R85" i="8"/>
  <c r="Z234" i="8"/>
  <c r="Q116" i="8"/>
  <c r="Y689" i="8"/>
  <c r="Z237" i="8"/>
  <c r="M814" i="8"/>
  <c r="D1042" i="8"/>
  <c r="Q608" i="8"/>
  <c r="R369" i="8"/>
  <c r="J653" i="8"/>
  <c r="R811" i="8"/>
  <c r="R76" i="8"/>
  <c r="R116" i="8"/>
  <c r="L287" i="8"/>
  <c r="Q249" i="8"/>
  <c r="Y222" i="8"/>
  <c r="Y63" i="8"/>
  <c r="Q660" i="8"/>
  <c r="Z812" i="8"/>
  <c r="Z537" i="8"/>
  <c r="D445" i="8"/>
  <c r="J268" i="8"/>
  <c r="Y213" i="8"/>
  <c r="Q471" i="8"/>
  <c r="Q381" i="8"/>
  <c r="Z212" i="8"/>
  <c r="J29" i="8"/>
  <c r="J185" i="8"/>
  <c r="R211" i="8"/>
  <c r="Y71" i="8"/>
  <c r="R318" i="8"/>
  <c r="R544" i="8"/>
  <c r="Q709" i="8"/>
  <c r="R503" i="8"/>
  <c r="N489" i="8"/>
  <c r="E358" i="8"/>
  <c r="Y463" i="8"/>
  <c r="Y778" i="8"/>
  <c r="Z53" i="8"/>
  <c r="Z152" i="8"/>
  <c r="R295" i="8"/>
  <c r="D166" i="8"/>
  <c r="H527" i="8"/>
  <c r="Z357" i="8"/>
  <c r="Y237" i="8"/>
  <c r="Z1052" i="8"/>
  <c r="Z241" i="8"/>
  <c r="Q649" i="8"/>
  <c r="R25" i="8"/>
  <c r="N655" i="8"/>
  <c r="U138" i="8"/>
  <c r="U445" i="8"/>
  <c r="J70" i="8"/>
  <c r="Z496" i="8"/>
  <c r="Z312" i="8"/>
  <c r="Z106" i="8"/>
  <c r="R498" i="8"/>
  <c r="Y28" i="8"/>
  <c r="Q513" i="8"/>
  <c r="Y384" i="8"/>
  <c r="N90" i="8"/>
  <c r="Y220" i="8"/>
  <c r="Z1029" i="8"/>
  <c r="U133" i="8"/>
  <c r="D138" i="8"/>
  <c r="Y411" i="8"/>
  <c r="Z533" i="8"/>
  <c r="Z664" i="8"/>
  <c r="J394" i="8"/>
  <c r="R431" i="8"/>
  <c r="Z947" i="8"/>
  <c r="U655" i="8"/>
  <c r="X139" i="8"/>
  <c r="X526" i="8"/>
  <c r="Z96" i="8"/>
  <c r="Y23" i="8"/>
  <c r="D139" i="8"/>
  <c r="X679" i="8"/>
  <c r="Q154" i="8"/>
  <c r="Q82" i="8"/>
  <c r="J605" i="8"/>
  <c r="Y69" i="8"/>
  <c r="C735" i="8"/>
  <c r="Z418" i="8"/>
  <c r="Q650" i="8"/>
  <c r="Z151" i="8"/>
  <c r="P526" i="8"/>
  <c r="Z239" i="8"/>
  <c r="Z420" i="8"/>
  <c r="Q613" i="8"/>
  <c r="Y905" i="8"/>
  <c r="J743" i="8"/>
  <c r="K814" i="8"/>
  <c r="Z311" i="8"/>
  <c r="R988" i="8"/>
  <c r="R755" i="8"/>
  <c r="Q98" i="8"/>
  <c r="J65" i="8"/>
  <c r="C406" i="8"/>
  <c r="Q954" i="8"/>
  <c r="R568" i="8"/>
  <c r="Z701" i="8"/>
  <c r="J292" i="8"/>
  <c r="Z798" i="8"/>
  <c r="L655" i="8"/>
  <c r="J532" i="8"/>
  <c r="N385" i="8"/>
  <c r="Y320" i="8"/>
  <c r="Y562" i="8"/>
  <c r="O702" i="8"/>
  <c r="J81" i="8"/>
  <c r="X406" i="8"/>
  <c r="J220" i="8"/>
  <c r="Z54" i="8"/>
  <c r="R349" i="8"/>
  <c r="Y398" i="8"/>
  <c r="Q104" i="8"/>
  <c r="R300" i="8"/>
  <c r="Q306" i="8"/>
  <c r="U556" i="8"/>
  <c r="Q755" i="8"/>
  <c r="J12" i="8"/>
  <c r="J856" i="8"/>
  <c r="Z460" i="8"/>
  <c r="J306" i="8"/>
  <c r="Y400" i="8"/>
  <c r="Z957" i="8"/>
  <c r="Q319" i="8"/>
  <c r="Q327" i="8"/>
  <c r="Y876" i="8"/>
  <c r="R442" i="8"/>
  <c r="R122" i="8"/>
  <c r="P321" i="8"/>
  <c r="Y459" i="8"/>
  <c r="X735" i="8"/>
  <c r="R398" i="8"/>
  <c r="Z383" i="8"/>
  <c r="Y55" i="8"/>
  <c r="Q182" i="8"/>
  <c r="Y291" i="8"/>
  <c r="Y392" i="8"/>
  <c r="Z260" i="8"/>
  <c r="G322" i="8"/>
  <c r="J186" i="8"/>
  <c r="J304" i="8"/>
  <c r="Z218" i="8"/>
  <c r="T557" i="8"/>
  <c r="J501" i="8"/>
  <c r="Q1049" i="8"/>
  <c r="Q175" i="8"/>
  <c r="Q568" i="8"/>
  <c r="J684" i="8"/>
  <c r="J842" i="8"/>
  <c r="E199" i="8"/>
  <c r="P655" i="8"/>
  <c r="Z203" i="8"/>
  <c r="Y1026" i="8"/>
  <c r="Q124" i="8"/>
  <c r="R156" i="8"/>
  <c r="Q493" i="8"/>
  <c r="Y1059" i="8"/>
  <c r="R153" i="8"/>
  <c r="H139" i="8"/>
  <c r="N41" i="8"/>
  <c r="N919" i="8"/>
  <c r="J757" i="8"/>
  <c r="J481" i="8"/>
  <c r="R561" i="8"/>
  <c r="X595" i="8"/>
  <c r="Y617" i="8"/>
  <c r="J624" i="8"/>
  <c r="Q496" i="8"/>
  <c r="R467" i="8"/>
  <c r="Q488" i="8"/>
  <c r="J124" i="8"/>
  <c r="Y177" i="8"/>
  <c r="T735" i="8"/>
  <c r="R338" i="8"/>
  <c r="J123" i="8"/>
  <c r="Z170" i="8"/>
  <c r="Z887" i="8"/>
  <c r="Z24" i="8"/>
  <c r="J473" i="8"/>
  <c r="Z63" i="8"/>
  <c r="E47" i="8"/>
  <c r="R608" i="8"/>
  <c r="Y125" i="8"/>
  <c r="Q525" i="8"/>
  <c r="Q132" i="8"/>
  <c r="H255" i="8"/>
  <c r="J107" i="8"/>
  <c r="J55" i="8"/>
  <c r="L227" i="8"/>
  <c r="R399" i="8"/>
  <c r="L165" i="8"/>
  <c r="Z179" i="8"/>
  <c r="Y285" i="8"/>
  <c r="J245" i="8"/>
  <c r="J335" i="8"/>
  <c r="J542" i="8"/>
  <c r="T407" i="8"/>
  <c r="F100" i="8"/>
  <c r="Z692" i="8"/>
  <c r="W406" i="8"/>
  <c r="Y162" i="8"/>
  <c r="Q727" i="8"/>
  <c r="J402" i="8"/>
  <c r="Y437" i="8"/>
  <c r="Z459" i="8"/>
  <c r="Z253" i="8"/>
  <c r="Q278" i="8"/>
  <c r="R761" i="8"/>
  <c r="K100" i="8"/>
  <c r="Z578" i="8"/>
  <c r="F262" i="8"/>
  <c r="T262" i="8"/>
  <c r="J1025" i="8"/>
  <c r="Y915" i="8"/>
  <c r="Z712" i="8"/>
  <c r="Z966" i="8"/>
  <c r="Z845" i="8"/>
  <c r="R984" i="8"/>
  <c r="R963" i="8"/>
  <c r="Z524" i="8"/>
  <c r="Q700" i="8"/>
  <c r="Y879" i="8"/>
  <c r="J457" i="8"/>
  <c r="T47" i="8"/>
  <c r="E680" i="8"/>
  <c r="Y274" i="8"/>
  <c r="P47" i="8"/>
  <c r="M165" i="8"/>
  <c r="R372" i="8"/>
  <c r="V445" i="8"/>
  <c r="Y1064" i="8"/>
  <c r="Z57" i="8"/>
  <c r="Y368" i="8"/>
  <c r="R17" i="8"/>
  <c r="Y472" i="8"/>
  <c r="Y396" i="8"/>
  <c r="M489" i="8"/>
  <c r="J642" i="8"/>
  <c r="J318" i="8"/>
  <c r="Q190" i="8"/>
  <c r="Y533" i="8"/>
  <c r="Z175" i="8"/>
  <c r="J454" i="8"/>
  <c r="K198" i="8"/>
  <c r="G100" i="8"/>
  <c r="Z244" i="8"/>
  <c r="R172" i="8"/>
  <c r="Z143" i="8"/>
  <c r="N484" i="8"/>
  <c r="J161" i="8"/>
  <c r="X227" i="8"/>
  <c r="V680" i="8"/>
  <c r="J222" i="8"/>
  <c r="Q578" i="8"/>
  <c r="R944" i="8"/>
  <c r="F702" i="8"/>
  <c r="J356" i="8"/>
  <c r="Q953" i="8"/>
  <c r="H600" i="8"/>
  <c r="Q179" i="8"/>
  <c r="Q646" i="8"/>
  <c r="Z1051" i="8"/>
  <c r="J188" i="8"/>
  <c r="J113" i="8"/>
  <c r="G1041" i="8"/>
  <c r="O488" i="8"/>
  <c r="R965" i="8"/>
  <c r="C520" i="8"/>
  <c r="J281" i="8"/>
  <c r="Z12" i="8"/>
  <c r="D680" i="8"/>
  <c r="E139" i="8"/>
  <c r="R611" i="8"/>
  <c r="R534" i="8"/>
  <c r="J357" i="8"/>
  <c r="Z954" i="8"/>
  <c r="W702" i="8"/>
  <c r="J271" i="8"/>
  <c r="Q330" i="8"/>
  <c r="R571" i="8"/>
  <c r="Q711" i="8"/>
  <c r="Q699" i="8"/>
  <c r="J516" i="8"/>
  <c r="J332" i="8"/>
  <c r="Q192" i="8"/>
  <c r="U821" i="8"/>
  <c r="Y590" i="8"/>
  <c r="J461" i="8"/>
  <c r="R285" i="8"/>
  <c r="Y72" i="8"/>
  <c r="Q767" i="8"/>
  <c r="R158" i="8"/>
  <c r="J305" i="8"/>
  <c r="J207" i="8"/>
  <c r="Y173" i="8"/>
  <c r="Z487" i="8"/>
  <c r="Z1018" i="8"/>
  <c r="T227" i="8"/>
  <c r="R483" i="8"/>
  <c r="U322" i="8"/>
  <c r="Q308" i="8"/>
  <c r="C90" i="8"/>
  <c r="R281" i="8"/>
  <c r="J726" i="8"/>
  <c r="J347" i="8"/>
  <c r="V223" i="8"/>
  <c r="K166" i="8"/>
  <c r="R941" i="8"/>
  <c r="P255" i="8"/>
  <c r="J872" i="8"/>
  <c r="Y269" i="8"/>
  <c r="N133" i="8"/>
  <c r="J787" i="8"/>
  <c r="Z985" i="8"/>
  <c r="J146" i="8"/>
  <c r="Z319" i="8"/>
  <c r="R717" i="8"/>
  <c r="J308" i="8"/>
  <c r="J969" i="8"/>
  <c r="J568" i="8"/>
  <c r="Q107" i="8"/>
  <c r="J24" i="8"/>
  <c r="Y711" i="8"/>
  <c r="Y33" i="8"/>
  <c r="Q219" i="8"/>
  <c r="R58" i="8"/>
  <c r="J615" i="8"/>
  <c r="Z717" i="8"/>
  <c r="Q384" i="8"/>
  <c r="V90" i="8"/>
  <c r="Z84" i="8"/>
  <c r="J75" i="8"/>
  <c r="R60" i="8"/>
  <c r="Q340" i="8"/>
  <c r="R906" i="8"/>
  <c r="M407" i="8"/>
  <c r="H322" i="8"/>
  <c r="R162" i="8"/>
  <c r="Y307" i="8"/>
  <c r="J327" i="8"/>
  <c r="R787" i="8"/>
  <c r="J970" i="8"/>
  <c r="F227" i="8"/>
  <c r="Y107" i="8"/>
  <c r="R516" i="8"/>
  <c r="Z776" i="8"/>
  <c r="Z118" i="8"/>
  <c r="Z222" i="8"/>
  <c r="R109" i="8"/>
  <c r="X702" i="8"/>
  <c r="J261" i="8"/>
  <c r="R342" i="8"/>
  <c r="Y104" i="8"/>
  <c r="Q549" i="8"/>
  <c r="R350" i="8"/>
  <c r="J439" i="8"/>
  <c r="Y593" i="8"/>
  <c r="Z588" i="8"/>
  <c r="Q396" i="8"/>
  <c r="R378" i="8"/>
  <c r="Q395" i="8"/>
  <c r="J544" i="8"/>
  <c r="Z399" i="8"/>
  <c r="J782" i="8"/>
  <c r="P263" i="8"/>
  <c r="Y14" i="8"/>
  <c r="Z381" i="8"/>
  <c r="L41" i="8"/>
  <c r="J153" i="8"/>
  <c r="P138" i="8"/>
  <c r="E450" i="8"/>
  <c r="J243" i="8"/>
  <c r="Q156" i="8"/>
  <c r="R298" i="8"/>
  <c r="Z278" i="8"/>
  <c r="J378" i="8"/>
  <c r="J184" i="8"/>
  <c r="Y424" i="8"/>
  <c r="J114" i="8"/>
  <c r="V262" i="8"/>
  <c r="J22" i="8"/>
  <c r="Q342" i="8"/>
  <c r="Z514" i="8"/>
  <c r="R238" i="8"/>
  <c r="Z332" i="8"/>
  <c r="Y663" i="8"/>
  <c r="Y996" i="8"/>
  <c r="J416" i="8"/>
  <c r="Y18" i="8"/>
  <c r="G679" i="8"/>
  <c r="U227" i="8"/>
  <c r="T484" i="8"/>
  <c r="Y551" i="8"/>
  <c r="I600" i="8"/>
  <c r="Q720" i="8"/>
  <c r="Q652" i="8"/>
  <c r="J1024" i="8"/>
  <c r="Q758" i="8"/>
  <c r="Y58" i="8"/>
  <c r="Z495" i="8"/>
  <c r="J788" i="8"/>
  <c r="Z310" i="8"/>
  <c r="Z298" i="8"/>
  <c r="Z536" i="8"/>
  <c r="X634" i="8"/>
  <c r="Y150" i="8"/>
  <c r="Q210" i="8"/>
  <c r="Q896" i="8"/>
  <c r="I166" i="8"/>
  <c r="Q352" i="8"/>
  <c r="F667" i="8"/>
  <c r="Q147" i="8"/>
  <c r="J423" i="8"/>
  <c r="R246" i="8"/>
  <c r="C771" i="8"/>
  <c r="Y777" i="8"/>
  <c r="J765" i="8"/>
  <c r="Z303" i="8"/>
  <c r="Q534" i="8"/>
  <c r="Q376" i="8"/>
  <c r="J709" i="8"/>
  <c r="M48" i="8"/>
  <c r="Q191" i="8"/>
  <c r="Y633" i="8"/>
  <c r="R176" i="8"/>
  <c r="Y32" i="8"/>
  <c r="R81" i="8"/>
  <c r="R275" i="8"/>
  <c r="I385" i="8"/>
  <c r="Q392" i="8"/>
  <c r="Z211" i="8"/>
  <c r="Q189" i="8"/>
  <c r="Q298" i="8"/>
  <c r="J583" i="8"/>
  <c r="Y465" i="8"/>
  <c r="Y160" i="8"/>
  <c r="Z329" i="8"/>
  <c r="Y25" i="8"/>
  <c r="Z586" i="8"/>
  <c r="R124" i="8"/>
  <c r="F48" i="8"/>
  <c r="Z46" i="8"/>
  <c r="Q605" i="8"/>
  <c r="Y381" i="8"/>
  <c r="J440" i="8"/>
  <c r="C655" i="8"/>
  <c r="J426" i="8"/>
  <c r="Z370" i="8"/>
  <c r="J536" i="8"/>
  <c r="Y75" i="8"/>
  <c r="K406" i="8"/>
  <c r="X556" i="8"/>
  <c r="Z338" i="8"/>
  <c r="J834" i="8"/>
  <c r="Q89" i="8"/>
  <c r="Z1041" i="8"/>
  <c r="Y365" i="8"/>
  <c r="Z73" i="8"/>
  <c r="Y696" i="8"/>
  <c r="U165" i="8"/>
  <c r="Q348" i="8"/>
  <c r="Z658" i="8"/>
  <c r="R463" i="8"/>
  <c r="Z477" i="8"/>
  <c r="Y598" i="8"/>
  <c r="J517" i="8"/>
  <c r="R247" i="8"/>
  <c r="P90" i="8"/>
  <c r="Q354" i="8"/>
  <c r="Q148" i="8"/>
  <c r="R69" i="8"/>
  <c r="Z587" i="8"/>
  <c r="R1003" i="8"/>
  <c r="Z464" i="8"/>
  <c r="Q109" i="8"/>
  <c r="Q13" i="8"/>
  <c r="Z269" i="8"/>
  <c r="F526" i="8"/>
  <c r="S228" i="8"/>
  <c r="Z690" i="8"/>
  <c r="J463" i="8"/>
  <c r="Y679" i="8"/>
  <c r="J34" i="8"/>
  <c r="M262" i="8"/>
  <c r="Y461" i="8"/>
  <c r="J377" i="8"/>
  <c r="S255" i="8"/>
  <c r="N358" i="8"/>
  <c r="R550" i="8"/>
  <c r="R243" i="8"/>
  <c r="Y514" i="8"/>
  <c r="Y371" i="8"/>
  <c r="Y692" i="8"/>
  <c r="X262" i="8"/>
  <c r="Y68" i="8"/>
  <c r="D556" i="8"/>
  <c r="R1042" i="8"/>
  <c r="R52" i="8"/>
  <c r="Z58" i="8"/>
  <c r="Z189" i="8"/>
  <c r="J78" i="8"/>
  <c r="R414" i="8"/>
  <c r="H629" i="8"/>
  <c r="D450" i="8"/>
  <c r="Q507" i="8"/>
  <c r="J111" i="8"/>
  <c r="Z77" i="8"/>
  <c r="Z567" i="8"/>
  <c r="J182" i="8"/>
  <c r="J82" i="8"/>
  <c r="R590" i="8"/>
  <c r="Y382" i="8"/>
  <c r="J853" i="8"/>
  <c r="R146" i="8"/>
  <c r="C386" i="8"/>
  <c r="Y144" i="8"/>
  <c r="J180" i="8"/>
  <c r="J154" i="8"/>
  <c r="Z108" i="8"/>
  <c r="Y482" i="8"/>
  <c r="Z687" i="8"/>
  <c r="F1004" i="8"/>
  <c r="J298" i="8"/>
  <c r="H702" i="8"/>
  <c r="R797" i="8"/>
  <c r="Z185" i="8"/>
  <c r="R482" i="8"/>
  <c r="U680" i="8"/>
  <c r="P484" i="8"/>
  <c r="J578" i="8"/>
  <c r="Z259" i="8"/>
  <c r="P600" i="8"/>
  <c r="J505" i="8"/>
  <c r="Z503" i="8"/>
  <c r="Y364" i="8"/>
  <c r="Q541" i="8"/>
  <c r="J363" i="8"/>
  <c r="R685" i="8"/>
  <c r="J1003" i="8"/>
  <c r="S286" i="8"/>
  <c r="Z403" i="8"/>
  <c r="R164" i="8"/>
  <c r="Z154" i="8"/>
  <c r="Y468" i="8"/>
  <c r="O805" i="8"/>
  <c r="R95" i="8"/>
  <c r="Q351" i="8"/>
  <c r="Q653" i="8"/>
  <c r="R829" i="8"/>
  <c r="J728" i="8"/>
  <c r="Q574" i="8"/>
  <c r="Q416" i="8"/>
  <c r="R114" i="8"/>
  <c r="Q162" i="8"/>
  <c r="Z72" i="8"/>
  <c r="Q577" i="8"/>
  <c r="R714" i="8"/>
  <c r="Q794" i="8"/>
  <c r="Y37" i="8"/>
  <c r="R181" i="8"/>
  <c r="R308" i="8"/>
  <c r="Y1063" i="8"/>
  <c r="D358" i="8"/>
  <c r="W262" i="8"/>
  <c r="J592" i="8"/>
  <c r="E599" i="8"/>
  <c r="Y34" i="8"/>
  <c r="R476" i="8"/>
  <c r="Q187" i="8"/>
  <c r="Q511" i="8"/>
  <c r="G599" i="8"/>
  <c r="J194" i="8"/>
  <c r="G263" i="8"/>
  <c r="Y31" i="8"/>
  <c r="M286" i="8"/>
  <c r="Y353" i="8"/>
  <c r="G99" i="8"/>
  <c r="J375" i="8"/>
  <c r="R382" i="8"/>
  <c r="Z275" i="8"/>
  <c r="S385" i="8"/>
  <c r="Z32" i="8"/>
  <c r="R480" i="8"/>
  <c r="J68" i="8"/>
  <c r="Y348" i="8"/>
  <c r="Z267" i="8"/>
  <c r="Y15" i="8"/>
  <c r="Q393" i="8"/>
  <c r="Z476" i="8"/>
  <c r="Y245" i="8"/>
  <c r="Q344" i="8"/>
  <c r="Z309" i="8"/>
  <c r="I223" i="8"/>
  <c r="J21" i="8"/>
  <c r="Y129" i="8"/>
  <c r="Q583" i="8"/>
  <c r="R119" i="8"/>
  <c r="Z992" i="8"/>
  <c r="R244" i="8"/>
  <c r="Z334" i="8"/>
  <c r="J291" i="8"/>
  <c r="R37" i="8"/>
  <c r="Y122" i="8"/>
  <c r="Z667" i="8"/>
  <c r="J411" i="8"/>
  <c r="Z751" i="8"/>
  <c r="Q312" i="8"/>
  <c r="Q320" i="8"/>
  <c r="Q215" i="8"/>
  <c r="R692" i="8"/>
  <c r="Z15" i="8"/>
  <c r="Z350" i="8"/>
  <c r="Q291" i="8"/>
  <c r="L385" i="8"/>
  <c r="Z68" i="8"/>
  <c r="Q261" i="8"/>
  <c r="Q60" i="8"/>
  <c r="Y298" i="8"/>
  <c r="Y273" i="8"/>
  <c r="Y309" i="8"/>
  <c r="Q157" i="8"/>
  <c r="Z585" i="8"/>
  <c r="R500" i="8"/>
  <c r="K47" i="8"/>
  <c r="L133" i="8"/>
  <c r="Q170" i="8"/>
  <c r="R375" i="8"/>
  <c r="O667" i="8"/>
  <c r="Z969" i="8"/>
  <c r="Z17" i="8"/>
  <c r="J618" i="8"/>
  <c r="W199" i="8"/>
  <c r="Y226" i="8"/>
  <c r="Z283" i="8"/>
  <c r="J531" i="8"/>
  <c r="M41" i="8"/>
  <c r="Y238" i="8"/>
  <c r="Y193" i="8"/>
  <c r="Z207" i="8"/>
  <c r="J427" i="8"/>
  <c r="J19" i="8"/>
  <c r="Q122" i="8"/>
  <c r="P48" i="8"/>
  <c r="Z546" i="8"/>
  <c r="O41" i="8"/>
  <c r="Z513" i="8"/>
  <c r="Y218" i="8"/>
  <c r="Y60" i="8"/>
  <c r="Y271" i="8"/>
  <c r="J20" i="8"/>
  <c r="Z156" i="8"/>
  <c r="Y969" i="8"/>
  <c r="Q464" i="8"/>
  <c r="D99" i="8"/>
  <c r="Y62" i="8"/>
  <c r="T668" i="8"/>
  <c r="R283" i="8"/>
  <c r="V287" i="8"/>
  <c r="R803" i="8"/>
  <c r="Q378" i="8"/>
  <c r="Q413" i="8"/>
  <c r="U359" i="8"/>
  <c r="Q517" i="8"/>
  <c r="Q233" i="8"/>
  <c r="S199" i="8"/>
  <c r="H406" i="8"/>
  <c r="K668" i="8"/>
  <c r="R193" i="8"/>
  <c r="P407" i="8"/>
  <c r="Y253" i="8"/>
  <c r="R241" i="8"/>
  <c r="R394" i="8"/>
  <c r="Z80" i="8"/>
  <c r="Z344" i="8"/>
  <c r="Q44" i="8"/>
  <c r="K138" i="8"/>
  <c r="Q874" i="8"/>
  <c r="Q367" i="8"/>
  <c r="Q957" i="8"/>
  <c r="T450" i="8"/>
  <c r="I322" i="8"/>
  <c r="Q686" i="8"/>
  <c r="Y391" i="8"/>
  <c r="R541" i="8"/>
  <c r="Y422" i="8"/>
  <c r="Z419" i="8"/>
  <c r="T385" i="8"/>
  <c r="P165" i="8"/>
  <c r="P556" i="8"/>
  <c r="Y460" i="8"/>
  <c r="Q248" i="8"/>
  <c r="H445" i="8"/>
  <c r="Z20" i="8"/>
  <c r="U489" i="8"/>
  <c r="Q204" i="8"/>
  <c r="Q163" i="8"/>
  <c r="Z187" i="8"/>
  <c r="R177" i="8"/>
  <c r="I450" i="8"/>
  <c r="Z19" i="8"/>
  <c r="R651" i="8"/>
  <c r="R72" i="8"/>
  <c r="U48" i="8"/>
  <c r="Z610" i="8"/>
  <c r="J751" i="8"/>
  <c r="J334" i="8"/>
  <c r="Q112" i="8"/>
  <c r="Y278" i="8"/>
  <c r="Q152" i="8"/>
  <c r="Y383" i="8"/>
  <c r="R282" i="8"/>
  <c r="Z180" i="8"/>
  <c r="J203" i="8"/>
  <c r="J316" i="8"/>
  <c r="Q814" i="8"/>
  <c r="H286" i="8"/>
  <c r="D629" i="8"/>
  <c r="K165" i="8"/>
  <c r="Y432" i="8"/>
  <c r="Y46" i="8"/>
  <c r="C228" i="8"/>
  <c r="Z525" i="8"/>
  <c r="U263" i="8"/>
  <c r="D198" i="8"/>
  <c r="Z481" i="8"/>
  <c r="L322" i="8"/>
  <c r="Y136" i="8"/>
  <c r="R336" i="8"/>
  <c r="T139" i="8"/>
  <c r="R209" i="8"/>
  <c r="H735" i="8"/>
  <c r="Q146" i="8"/>
  <c r="Y493" i="8"/>
  <c r="R587" i="8"/>
  <c r="J272" i="8"/>
  <c r="Y172" i="8"/>
  <c r="Q336" i="8"/>
  <c r="J941" i="8"/>
  <c r="Q29" i="8"/>
  <c r="R328" i="8"/>
  <c r="K385" i="8"/>
  <c r="Y234" i="8"/>
  <c r="V138" i="8"/>
  <c r="J53" i="8"/>
  <c r="I321" i="8"/>
  <c r="R144" i="8"/>
  <c r="R82" i="8"/>
  <c r="I358" i="8"/>
  <c r="Z577" i="8"/>
  <c r="V820" i="8"/>
  <c r="Q25" i="8"/>
  <c r="Z220" i="8"/>
  <c r="Z517" i="8"/>
  <c r="Q335" i="8"/>
  <c r="Z130" i="8"/>
  <c r="Z647" i="8"/>
  <c r="J206" i="8"/>
  <c r="G970" i="8"/>
  <c r="R98" i="8"/>
  <c r="R370" i="8"/>
  <c r="I557" i="8"/>
  <c r="R236" i="8"/>
  <c r="M385" i="8"/>
  <c r="Y1032" i="8"/>
  <c r="J39" i="8"/>
  <c r="R89" i="8"/>
  <c r="R154" i="8"/>
  <c r="J432" i="8"/>
  <c r="I445" i="8"/>
  <c r="Z502" i="8"/>
  <c r="Q94" i="8"/>
  <c r="J698" i="8"/>
  <c r="G860" i="8"/>
  <c r="S805" i="8"/>
  <c r="J158" i="8"/>
  <c r="J30" i="8"/>
  <c r="Y249" i="8"/>
  <c r="Q276" i="8"/>
  <c r="Y159" i="8"/>
  <c r="R435" i="8"/>
  <c r="R307" i="8"/>
  <c r="D489" i="8"/>
  <c r="Q33" i="8"/>
  <c r="Z427" i="8"/>
  <c r="Q533" i="8"/>
  <c r="H166" i="8"/>
  <c r="J18" i="8"/>
  <c r="Y117" i="8"/>
  <c r="J462" i="8"/>
  <c r="Z270" i="8"/>
  <c r="Z346" i="8"/>
  <c r="Z109" i="8"/>
  <c r="O138" i="8"/>
  <c r="N321" i="8"/>
  <c r="R212" i="8"/>
  <c r="Y564" i="8"/>
  <c r="J469" i="8"/>
  <c r="O680" i="8"/>
  <c r="Q745" i="8"/>
  <c r="J244" i="8"/>
  <c r="R395" i="8"/>
  <c r="Z184" i="8"/>
  <c r="Q66" i="8"/>
  <c r="Q500" i="8"/>
  <c r="W595" i="8"/>
  <c r="R44" i="8"/>
  <c r="Z85" i="8"/>
  <c r="Y151" i="8"/>
  <c r="Z69" i="8"/>
  <c r="Y121" i="8"/>
  <c r="G48" i="8"/>
  <c r="J819" i="8"/>
  <c r="Z95" i="8"/>
  <c r="Q317" i="8"/>
  <c r="J195" i="8"/>
  <c r="G198" i="8"/>
  <c r="R341" i="8"/>
  <c r="T286" i="8"/>
  <c r="J472" i="8"/>
  <c r="R536" i="8"/>
  <c r="Q420" i="8"/>
  <c r="R461" i="8"/>
  <c r="I489" i="8"/>
  <c r="K359" i="8"/>
  <c r="Z335" i="8"/>
  <c r="Z411" i="8"/>
  <c r="R31" i="8"/>
  <c r="J368" i="8"/>
  <c r="H359" i="8"/>
  <c r="Q337" i="8"/>
  <c r="Y293" i="8"/>
  <c r="Q271" i="8"/>
  <c r="C263" i="8"/>
  <c r="Z112" i="8"/>
  <c r="Z504" i="8"/>
  <c r="H262" i="8"/>
  <c r="L918" i="8"/>
  <c r="Z826" i="8"/>
  <c r="J561" i="8"/>
  <c r="J77" i="8"/>
  <c r="Y809" i="8"/>
  <c r="Q357" i="8"/>
  <c r="W100" i="8"/>
  <c r="J455" i="8"/>
  <c r="Z74" i="8"/>
  <c r="Q611" i="8"/>
  <c r="Y532" i="8"/>
  <c r="R564" i="8"/>
  <c r="R784" i="8"/>
  <c r="W138" i="8"/>
  <c r="Y501" i="8"/>
  <c r="T165" i="8"/>
  <c r="I861" i="8"/>
  <c r="O198" i="8"/>
  <c r="Z271" i="8"/>
  <c r="Y187" i="8"/>
  <c r="M680" i="8"/>
  <c r="Z277" i="8"/>
  <c r="R18" i="8"/>
  <c r="N166" i="8"/>
  <c r="Q1052" i="8"/>
  <c r="Z313" i="8"/>
  <c r="Y725" i="8"/>
  <c r="J364" i="8"/>
  <c r="V406" i="8"/>
  <c r="J152" i="8"/>
  <c r="Y195" i="8"/>
  <c r="Y653" i="8"/>
  <c r="Y280" i="8"/>
  <c r="J193" i="8"/>
  <c r="Q31" i="8"/>
  <c r="Q17" i="8"/>
  <c r="R592" i="8"/>
  <c r="Z176" i="8"/>
  <c r="J162" i="8"/>
  <c r="R93" i="8"/>
  <c r="R26" i="8"/>
  <c r="Z221" i="8"/>
  <c r="Y766" i="8"/>
  <c r="J835" i="8"/>
  <c r="Y817" i="8"/>
  <c r="Y820" i="8" s="1"/>
  <c r="Z34" i="8"/>
  <c r="J866" i="8"/>
  <c r="W655" i="8"/>
  <c r="L48" i="8"/>
  <c r="R317" i="8"/>
  <c r="J546" i="8"/>
  <c r="Y440" i="8"/>
  <c r="J667" i="8"/>
  <c r="J418" i="8"/>
  <c r="F386" i="8"/>
  <c r="J150" i="8"/>
  <c r="J170" i="8"/>
  <c r="Z365" i="8"/>
  <c r="Y875" i="8"/>
  <c r="J97" i="8"/>
  <c r="Z379" i="8"/>
  <c r="Y294" i="8"/>
  <c r="V386" i="8"/>
  <c r="Q27" i="8"/>
  <c r="J1059" i="8"/>
  <c r="R208" i="8"/>
  <c r="C99" i="8"/>
  <c r="R854" i="8"/>
  <c r="M90" i="8"/>
  <c r="J795" i="8"/>
  <c r="Y207" i="8"/>
  <c r="J311" i="8"/>
  <c r="Q115" i="8"/>
  <c r="Y344" i="8"/>
  <c r="R390" i="8"/>
  <c r="J379" i="8"/>
  <c r="R977" i="8"/>
  <c r="Q311" i="8"/>
  <c r="E322" i="8"/>
  <c r="Q777" i="8"/>
  <c r="Y80" i="8"/>
  <c r="Z363" i="8"/>
  <c r="Q633" i="8"/>
  <c r="Z294" i="8"/>
  <c r="Y246" i="8"/>
  <c r="G805" i="8"/>
  <c r="R215" i="8"/>
  <c r="Y379" i="8"/>
  <c r="O287" i="8"/>
  <c r="Q188" i="8"/>
  <c r="Q365" i="8"/>
  <c r="V100" i="8"/>
  <c r="J553" i="8"/>
  <c r="Q21" i="8"/>
  <c r="Z689" i="8"/>
  <c r="R373" i="8"/>
  <c r="Y70" i="8"/>
  <c r="Q444" i="8"/>
  <c r="Z11" i="8"/>
  <c r="Z113" i="8"/>
  <c r="Y137" i="8"/>
  <c r="Z59" i="8"/>
  <c r="Y116" i="8"/>
  <c r="Q988" i="8"/>
  <c r="Y1010" i="8"/>
  <c r="Y221" i="8"/>
  <c r="Y488" i="8"/>
  <c r="Z29" i="8"/>
  <c r="Z111" i="8"/>
  <c r="D47" i="8"/>
  <c r="Q220" i="8"/>
  <c r="R296" i="8"/>
  <c r="Z292" i="8"/>
  <c r="N520" i="8"/>
  <c r="J172" i="8"/>
  <c r="Y397" i="8"/>
  <c r="R621" i="8"/>
  <c r="R313" i="8"/>
  <c r="Q346" i="8"/>
  <c r="M223" i="8"/>
  <c r="K484" i="8"/>
  <c r="J348" i="8"/>
  <c r="Q28" i="8"/>
  <c r="Q431" i="8"/>
  <c r="S139" i="8"/>
  <c r="Z114" i="8"/>
  <c r="I100" i="8"/>
  <c r="R129" i="8"/>
  <c r="N322" i="8"/>
  <c r="C595" i="8"/>
  <c r="R306" i="8"/>
  <c r="Z280" i="8"/>
  <c r="Z208" i="8"/>
  <c r="J238" i="8"/>
  <c r="S263" i="8"/>
  <c r="Y163" i="8"/>
  <c r="R970" i="8"/>
  <c r="J365" i="8"/>
  <c r="Q316" i="8"/>
  <c r="Z651" i="8"/>
  <c r="C322" i="8"/>
  <c r="R511" i="8"/>
  <c r="Q909" i="8"/>
  <c r="R582" i="8"/>
  <c r="R885" i="8"/>
  <c r="Y181" i="8"/>
  <c r="Y457" i="8"/>
  <c r="Z415" i="8"/>
  <c r="Y54" i="8"/>
  <c r="Z607" i="8"/>
  <c r="Z21" i="8"/>
  <c r="Y417" i="8"/>
  <c r="J431" i="8"/>
  <c r="Z474" i="8"/>
  <c r="F1041" i="8"/>
  <c r="W166" i="8"/>
  <c r="R203" i="8"/>
  <c r="I771" i="8"/>
  <c r="I255" i="8"/>
  <c r="Z483" i="8"/>
  <c r="J593" i="8"/>
  <c r="F805" i="8"/>
  <c r="Z247" i="8"/>
  <c r="Q551" i="8"/>
  <c r="J16" i="8"/>
  <c r="J916" i="8"/>
  <c r="V286" i="8"/>
  <c r="P557" i="8"/>
  <c r="Z875" i="8"/>
  <c r="J351" i="8"/>
  <c r="J234" i="8"/>
  <c r="Z715" i="8"/>
  <c r="C680" i="8"/>
  <c r="Z132" i="8"/>
  <c r="Y434" i="8"/>
  <c r="Y456" i="8"/>
  <c r="J396" i="8"/>
  <c r="G227" i="8"/>
  <c r="J226" i="8"/>
  <c r="O821" i="8"/>
  <c r="R562" i="8"/>
  <c r="Y605" i="8"/>
  <c r="Y26" i="8"/>
  <c r="J218" i="8"/>
  <c r="Y480" i="8"/>
  <c r="Q762" i="8"/>
  <c r="Q79" i="8"/>
  <c r="D386" i="8"/>
  <c r="Y232" i="8"/>
  <c r="R28" i="8"/>
  <c r="R19" i="8"/>
  <c r="Y327" i="8"/>
  <c r="F165" i="8"/>
  <c r="Y790" i="8"/>
  <c r="Q326" i="8"/>
  <c r="V449" i="8"/>
  <c r="X287" i="8"/>
  <c r="J1064" i="8"/>
  <c r="Y209" i="8"/>
  <c r="Q149" i="8"/>
  <c r="Y561" i="8"/>
  <c r="Y252" i="8"/>
  <c r="R182" i="8"/>
  <c r="R1063" i="8"/>
  <c r="J15" i="8"/>
  <c r="Q57" i="8"/>
  <c r="Z753" i="8"/>
  <c r="W227" i="8"/>
  <c r="J552" i="8"/>
  <c r="Z545" i="8"/>
  <c r="Q136" i="8"/>
  <c r="U47" i="8"/>
  <c r="R552" i="8"/>
  <c r="J121" i="8"/>
  <c r="J537" i="8"/>
  <c r="R121" i="8"/>
  <c r="Z163" i="8"/>
  <c r="Z371" i="8"/>
  <c r="Y399" i="8"/>
  <c r="N139" i="8"/>
  <c r="Y235" i="8"/>
  <c r="S821" i="8"/>
  <c r="Y644" i="8"/>
  <c r="O90" i="8"/>
  <c r="R343" i="8"/>
  <c r="E263" i="8"/>
  <c r="R337" i="8"/>
  <c r="W133" i="8"/>
  <c r="R73" i="8"/>
  <c r="V321" i="8"/>
  <c r="Z13" i="8"/>
  <c r="J25" i="8"/>
  <c r="J131" i="8"/>
  <c r="Y531" i="8"/>
  <c r="Z1021" i="8"/>
  <c r="R68" i="8"/>
  <c r="F595" i="8"/>
  <c r="J503" i="8"/>
  <c r="R24" i="8"/>
  <c r="R70" i="8"/>
  <c r="W165" i="8"/>
  <c r="Y377" i="8"/>
  <c r="Z367" i="8"/>
  <c r="J259" i="8"/>
  <c r="R413" i="8"/>
  <c r="R699" i="8"/>
  <c r="Q1064" i="8"/>
  <c r="J163" i="8"/>
  <c r="Y404" i="8"/>
  <c r="T223" i="8"/>
  <c r="Z867" i="8"/>
  <c r="Q160" i="8"/>
  <c r="Q65" i="8"/>
  <c r="Q155" i="8"/>
  <c r="J1052" i="8"/>
  <c r="Q708" i="8"/>
  <c r="O629" i="8"/>
  <c r="N860" i="8"/>
  <c r="W849" i="8"/>
  <c r="Y108" i="8"/>
  <c r="J307" i="8"/>
  <c r="Z374" i="8"/>
  <c r="Q363" i="8"/>
  <c r="Q172" i="8"/>
  <c r="J164" i="8"/>
  <c r="Y698" i="8"/>
  <c r="Q114" i="8"/>
  <c r="Y11" i="8"/>
  <c r="R1052" i="8"/>
  <c r="R173" i="8"/>
  <c r="O99" i="8"/>
  <c r="J518" i="8"/>
  <c r="R570" i="8"/>
  <c r="Q119" i="8"/>
  <c r="U90" i="8"/>
  <c r="J105" i="8"/>
  <c r="Q1003" i="8"/>
  <c r="Q277" i="8"/>
  <c r="Y439" i="8"/>
  <c r="D262" i="8"/>
  <c r="J449" i="8"/>
  <c r="Z147" i="8"/>
  <c r="R314" i="8"/>
  <c r="Y466" i="8"/>
  <c r="N599" i="8"/>
  <c r="R88" i="8"/>
  <c r="R185" i="8"/>
  <c r="Q884" i="8"/>
  <c r="Q891" i="8" s="1"/>
  <c r="M633" i="8"/>
  <c r="Q176" i="8"/>
  <c r="J577" i="8"/>
  <c r="Y268" i="8"/>
  <c r="U595" i="8"/>
  <c r="Z217" i="8"/>
  <c r="W634" i="8"/>
  <c r="J1026" i="8"/>
  <c r="P702" i="8"/>
  <c r="Z123" i="8"/>
  <c r="Z55" i="8"/>
  <c r="Q562" i="8"/>
  <c r="Q399" i="8"/>
  <c r="Q150" i="8"/>
  <c r="Y370" i="8"/>
  <c r="Y479" i="8"/>
  <c r="Y296" i="8"/>
  <c r="Y340" i="8"/>
  <c r="Q241" i="8"/>
  <c r="O599" i="8"/>
  <c r="W90" i="8"/>
  <c r="Y300" i="8"/>
  <c r="K488" i="8"/>
  <c r="Q22" i="8"/>
  <c r="Q173" i="8"/>
  <c r="Y303" i="8"/>
  <c r="Y161" i="8"/>
  <c r="C139" i="8"/>
  <c r="J742" i="8"/>
  <c r="Y82" i="8"/>
  <c r="Z721" i="8"/>
  <c r="N771" i="8"/>
  <c r="K223" i="8"/>
  <c r="Y88" i="8"/>
  <c r="Q391" i="8"/>
  <c r="Y431" i="8"/>
  <c r="Q56" i="8"/>
  <c r="R214" i="8"/>
  <c r="Z378" i="8"/>
  <c r="Z144" i="8"/>
  <c r="Y16" i="8"/>
  <c r="J1051" i="8"/>
  <c r="Q129" i="8"/>
  <c r="Q495" i="8"/>
  <c r="D860" i="8"/>
  <c r="N198" i="8"/>
  <c r="Y44" i="8"/>
  <c r="Z539" i="8"/>
  <c r="J339" i="8"/>
  <c r="Z366" i="8"/>
  <c r="Z794" i="8"/>
  <c r="Q46" i="8"/>
  <c r="J35" i="8"/>
  <c r="Q1059" i="8"/>
  <c r="J125" i="8"/>
  <c r="J136" i="8"/>
  <c r="J983" i="8"/>
  <c r="S99" i="8"/>
  <c r="J337" i="8"/>
  <c r="Z105" i="8"/>
  <c r="R675" i="8"/>
  <c r="R77" i="8"/>
  <c r="G133" i="8"/>
  <c r="Y94" i="8"/>
  <c r="J155" i="8"/>
  <c r="Z342" i="8"/>
  <c r="Z273" i="8"/>
  <c r="J151" i="8"/>
  <c r="E90" i="8"/>
  <c r="R104" i="8"/>
  <c r="U702" i="8"/>
  <c r="R352" i="8"/>
  <c r="Y188" i="8"/>
  <c r="X520" i="8"/>
  <c r="L223" i="8"/>
  <c r="Q350" i="8"/>
  <c r="Q195" i="8"/>
  <c r="Y622" i="8"/>
  <c r="R1064" i="8"/>
  <c r="Z186" i="8"/>
  <c r="Q81" i="8"/>
  <c r="R439" i="8"/>
  <c r="W286" i="8"/>
  <c r="R882" i="8"/>
  <c r="U262" i="8"/>
  <c r="Z171" i="8"/>
  <c r="Y774" i="8"/>
  <c r="Y29" i="8"/>
  <c r="L262" i="8"/>
  <c r="J254" i="8"/>
  <c r="Y179" i="8"/>
  <c r="T99" i="8"/>
  <c r="K139" i="8"/>
  <c r="S287" i="8"/>
  <c r="O47" i="8"/>
  <c r="Q722" i="8"/>
  <c r="J72" i="8"/>
  <c r="F287" i="8"/>
  <c r="W47" i="8"/>
  <c r="J249" i="8"/>
  <c r="Q1036" i="8"/>
  <c r="J381" i="8"/>
  <c r="Q532" i="8"/>
  <c r="U1004" i="8"/>
  <c r="R302" i="8"/>
  <c r="Q309" i="8"/>
  <c r="M133" i="8"/>
  <c r="Y22" i="8"/>
  <c r="V322" i="8"/>
  <c r="R294" i="8"/>
  <c r="R260" i="8"/>
  <c r="R433" i="8"/>
  <c r="Z226" i="8"/>
  <c r="Q581" i="8"/>
  <c r="E557" i="8"/>
  <c r="J60" i="8"/>
  <c r="J891" i="8"/>
  <c r="R174" i="8"/>
  <c r="Z369" i="8"/>
  <c r="G199" i="8"/>
  <c r="Q680" i="8"/>
  <c r="Z213" i="8"/>
  <c r="D228" i="8"/>
  <c r="J435" i="8"/>
  <c r="R364" i="8"/>
  <c r="R415" i="8"/>
  <c r="Q211" i="8"/>
  <c r="D223" i="8"/>
  <c r="R87" i="8"/>
  <c r="G287" i="8"/>
  <c r="Z173" i="8"/>
  <c r="Z548" i="8"/>
  <c r="Y115" i="8"/>
  <c r="S359" i="8"/>
  <c r="Z488" i="8"/>
  <c r="J297" i="8"/>
  <c r="Q333" i="8"/>
  <c r="S166" i="8"/>
  <c r="Q117" i="8"/>
  <c r="Q792" i="8"/>
  <c r="Q125" i="8"/>
  <c r="Y211" i="8"/>
  <c r="R633" i="8"/>
  <c r="Z368" i="8"/>
  <c r="D679" i="8"/>
  <c r="P286" i="8"/>
  <c r="R400" i="8"/>
  <c r="F629" i="8"/>
  <c r="Z39" i="8"/>
  <c r="Z633" i="8"/>
  <c r="J814" i="8"/>
  <c r="Q526" i="8"/>
  <c r="S526" i="8"/>
  <c r="Y191" i="8"/>
  <c r="H488" i="8"/>
  <c r="R305" i="8"/>
  <c r="Z300" i="8"/>
  <c r="C449" i="8"/>
  <c r="Q64" i="8"/>
  <c r="X165" i="8"/>
  <c r="E227" i="8"/>
  <c r="Z1032" i="8"/>
  <c r="V47" i="8"/>
  <c r="Q684" i="8"/>
  <c r="Y196" i="8"/>
  <c r="J86" i="8"/>
  <c r="Q301" i="8"/>
  <c r="R404" i="8"/>
  <c r="D557" i="8"/>
  <c r="Y394" i="8"/>
  <c r="Q339" i="8"/>
  <c r="C138" i="8"/>
  <c r="Q55" i="8"/>
  <c r="Z555" i="8"/>
  <c r="J579" i="8"/>
  <c r="Q23" i="8"/>
  <c r="Z107" i="8"/>
  <c r="X138" i="8"/>
  <c r="Q368" i="8"/>
  <c r="T406" i="8"/>
  <c r="R1032" i="8"/>
  <c r="R120" i="8"/>
  <c r="L557" i="8"/>
  <c r="Y130" i="8"/>
  <c r="Q221" i="8"/>
  <c r="E449" i="8"/>
  <c r="R430" i="8"/>
  <c r="Q218" i="8"/>
  <c r="J62" i="8"/>
  <c r="Q194" i="8"/>
  <c r="R97" i="8"/>
  <c r="Y56" i="8"/>
  <c r="Y503" i="8"/>
  <c r="Q270" i="8"/>
  <c r="D595" i="8"/>
  <c r="Q18" i="8"/>
  <c r="E445" i="8"/>
  <c r="Z215" i="8"/>
  <c r="Q76" i="8"/>
  <c r="Z145" i="8"/>
  <c r="Z625" i="8"/>
  <c r="O262" i="8"/>
  <c r="Z339" i="8"/>
  <c r="R545" i="8"/>
  <c r="Q180" i="8"/>
  <c r="Z820" i="8"/>
  <c r="Q19" i="8"/>
  <c r="Y356" i="8"/>
  <c r="Y59" i="8"/>
  <c r="Q69" i="8"/>
  <c r="Z804" i="8"/>
  <c r="Z860" i="8"/>
  <c r="Z86" i="8"/>
  <c r="Z373" i="8"/>
  <c r="J345" i="8"/>
  <c r="Z78" i="8"/>
  <c r="I199" i="8"/>
  <c r="Y208" i="8"/>
  <c r="Z305" i="8"/>
  <c r="K286" i="8"/>
  <c r="R111" i="8"/>
  <c r="Q39" i="8"/>
  <c r="Q545" i="8"/>
  <c r="Z79" i="8"/>
  <c r="G702" i="8"/>
  <c r="J331" i="8"/>
  <c r="R554" i="8"/>
  <c r="Q72" i="8"/>
  <c r="Q88" i="8"/>
  <c r="Z392" i="8"/>
  <c r="Z1003" i="8"/>
  <c r="C358" i="8"/>
  <c r="J849" i="8"/>
  <c r="J156" i="8"/>
  <c r="R178" i="8"/>
  <c r="Y407" i="8"/>
  <c r="J219" i="8"/>
  <c r="Z117" i="8"/>
  <c r="R487" i="8"/>
  <c r="Q130" i="8"/>
  <c r="Q14" i="8"/>
  <c r="R125" i="8"/>
  <c r="R40" i="8"/>
  <c r="I992" i="8"/>
  <c r="Y73" i="8"/>
  <c r="J232" i="8"/>
  <c r="Z675" i="8"/>
  <c r="Z182" i="8"/>
  <c r="R35" i="8"/>
  <c r="J26" i="8"/>
  <c r="J178" i="8"/>
  <c r="Q303" i="8"/>
  <c r="J911" i="8"/>
  <c r="K407" i="8"/>
  <c r="P198" i="8"/>
  <c r="F321" i="8"/>
  <c r="R271" i="8"/>
  <c r="R506" i="8"/>
  <c r="J69" i="8"/>
  <c r="V488" i="8"/>
  <c r="J275" i="8"/>
  <c r="Q205" i="8"/>
  <c r="J302" i="8"/>
  <c r="P227" i="8"/>
  <c r="R605" i="8"/>
  <c r="Y85" i="8"/>
  <c r="F680" i="8"/>
  <c r="Z238" i="8"/>
  <c r="Z355" i="8"/>
  <c r="R333" i="8"/>
  <c r="P489" i="8"/>
  <c r="Z44" i="8"/>
  <c r="J476" i="8"/>
  <c r="I99" i="8"/>
  <c r="R502" i="8"/>
  <c r="R401" i="8"/>
  <c r="Z97" i="8"/>
  <c r="J343" i="8"/>
  <c r="O520" i="8"/>
  <c r="G165" i="8"/>
  <c r="Z437" i="8"/>
  <c r="D199" i="8"/>
  <c r="Z568" i="8"/>
  <c r="Y767" i="8"/>
  <c r="I263" i="8"/>
  <c r="Q161" i="8"/>
  <c r="J852" i="8"/>
  <c r="Q153" i="8"/>
  <c r="Y241" i="8"/>
  <c r="Z25" i="8"/>
  <c r="Q347" i="8"/>
  <c r="Y282" i="8"/>
  <c r="R1009" i="8"/>
  <c r="Z121" i="8"/>
  <c r="Q543" i="8"/>
  <c r="Y580" i="8"/>
  <c r="Q372" i="8"/>
  <c r="R39" i="8"/>
  <c r="J14" i="8"/>
  <c r="Y304" i="8"/>
  <c r="J196" i="8"/>
  <c r="P139" i="8"/>
  <c r="R108" i="8"/>
  <c r="T359" i="8"/>
  <c r="Q1009" i="8"/>
  <c r="Q151" i="8"/>
  <c r="F198" i="8"/>
  <c r="Y768" i="8"/>
  <c r="Y1041" i="8"/>
  <c r="G814" i="8"/>
  <c r="Z320" i="8"/>
  <c r="R196" i="8"/>
  <c r="K489" i="8"/>
  <c r="P199" i="8"/>
  <c r="Z316" i="8"/>
  <c r="J678" i="8"/>
  <c r="Z331" i="8"/>
  <c r="N100" i="8"/>
  <c r="Z499" i="8"/>
  <c r="R15" i="8"/>
  <c r="R547" i="8"/>
  <c r="J274" i="8"/>
  <c r="J430" i="8"/>
  <c r="R297" i="8"/>
  <c r="E488" i="8"/>
  <c r="Y448" i="8"/>
  <c r="Y449" i="8" s="1"/>
  <c r="R312" i="8"/>
  <c r="L1051" i="8"/>
  <c r="R664" i="8"/>
  <c r="J38" i="8"/>
  <c r="J341" i="8"/>
  <c r="Z456" i="8"/>
  <c r="Z235" i="8"/>
  <c r="D484" i="8"/>
  <c r="Y941" i="8"/>
  <c r="R276" i="8"/>
  <c r="J380" i="8"/>
  <c r="R268" i="8"/>
  <c r="Y284" i="8"/>
  <c r="Q40" i="8"/>
  <c r="Y109" i="8"/>
  <c r="Z550" i="8"/>
  <c r="Z396" i="8"/>
  <c r="Y418" i="8"/>
  <c r="Y128" i="8"/>
  <c r="Z279" i="8"/>
  <c r="Y1051" i="8"/>
  <c r="R585" i="8"/>
  <c r="J132" i="8"/>
  <c r="J355" i="8"/>
  <c r="Y571" i="8"/>
  <c r="G556" i="8"/>
  <c r="Y194" i="8"/>
  <c r="Q575" i="8"/>
  <c r="Z196" i="8"/>
  <c r="Z299" i="8"/>
  <c r="Y991" i="8"/>
  <c r="Y175" i="8"/>
  <c r="Y318" i="8"/>
  <c r="J401" i="8"/>
  <c r="R38" i="8"/>
  <c r="Q239" i="8"/>
  <c r="H133" i="8"/>
  <c r="Z1009" i="8"/>
  <c r="J610" i="8"/>
  <c r="J143" i="8"/>
  <c r="Y127" i="8"/>
  <c r="R253" i="8"/>
  <c r="Q571" i="8"/>
  <c r="E166" i="8"/>
  <c r="O385" i="8"/>
  <c r="R1059" i="8"/>
  <c r="R55" i="8"/>
  <c r="J895" i="8"/>
  <c r="D263" i="8"/>
  <c r="Z183" i="8"/>
  <c r="Y30" i="8"/>
  <c r="P527" i="8"/>
  <c r="R237" i="8"/>
  <c r="U385" i="8"/>
  <c r="Y314" i="8"/>
  <c r="Y89" i="8"/>
  <c r="Z178" i="8"/>
  <c r="Y563" i="8"/>
  <c r="J488" i="8"/>
  <c r="Z76" i="8"/>
  <c r="Z127" i="8"/>
  <c r="Q143" i="8"/>
  <c r="Y27" i="8"/>
  <c r="R53" i="8"/>
  <c r="J422" i="8"/>
  <c r="K262" i="8"/>
  <c r="Q402" i="8"/>
  <c r="I287" i="8"/>
  <c r="R437" i="8"/>
  <c r="R112" i="8"/>
  <c r="J93" i="8"/>
  <c r="J33" i="8"/>
  <c r="Z65" i="8"/>
  <c r="Y189" i="8"/>
  <c r="R1010" i="8"/>
  <c r="L47" i="8"/>
  <c r="J40" i="8"/>
  <c r="R151" i="8"/>
  <c r="Q52" i="8"/>
  <c r="M227" i="8"/>
  <c r="J122" i="8"/>
  <c r="J127" i="8"/>
  <c r="Q34" i="8"/>
  <c r="P450" i="8"/>
  <c r="Z293" i="8"/>
  <c r="R293" i="8"/>
  <c r="Y352" i="8"/>
  <c r="Z14" i="8"/>
  <c r="M287" i="8"/>
  <c r="R187" i="8"/>
  <c r="U99" i="8"/>
  <c r="E48" i="8"/>
  <c r="Q12" i="8"/>
  <c r="C223" i="8"/>
  <c r="J317" i="8"/>
  <c r="C445" i="8"/>
  <c r="R46" i="8"/>
  <c r="E262" i="8"/>
  <c r="Q275" i="8"/>
  <c r="Q448" i="8"/>
  <c r="Q164" i="8"/>
  <c r="Q427" i="8"/>
  <c r="W322" i="8"/>
  <c r="Z93" i="8"/>
  <c r="J599" i="8"/>
  <c r="E41" i="8"/>
  <c r="Q338" i="8"/>
  <c r="Q216" i="8"/>
  <c r="R710" i="8"/>
  <c r="Y244" i="8"/>
  <c r="Q693" i="8"/>
  <c r="S679" i="8"/>
  <c r="J211" i="8"/>
  <c r="D41" i="8"/>
  <c r="Z38" i="8"/>
  <c r="Y24" i="8"/>
  <c r="Y342" i="8"/>
  <c r="Z30" i="8"/>
  <c r="Y355" i="8"/>
  <c r="Y186" i="8"/>
  <c r="Y190" i="8"/>
  <c r="R136" i="8"/>
  <c r="J208" i="8"/>
  <c r="V227" i="8"/>
  <c r="Y301" i="8"/>
  <c r="Q1051" i="8"/>
  <c r="G90" i="8"/>
  <c r="J177" i="8"/>
  <c r="Q113" i="8"/>
  <c r="J376" i="8"/>
  <c r="Q610" i="8"/>
  <c r="Z297" i="8"/>
  <c r="Y351" i="8"/>
  <c r="E359" i="8"/>
  <c r="Z1042" i="8"/>
  <c r="J227" i="8"/>
  <c r="R319" i="8"/>
  <c r="C199" i="8"/>
  <c r="Y40" i="8"/>
  <c r="R377" i="8"/>
  <c r="J464" i="8"/>
  <c r="J96" i="8"/>
  <c r="Q196" i="8"/>
  <c r="R32" i="8"/>
  <c r="J1035" i="8"/>
  <c r="J1041" i="8" s="1"/>
  <c r="R615" i="8"/>
  <c r="J310" i="8"/>
  <c r="Y251" i="8"/>
  <c r="Y281" i="8"/>
  <c r="C166" i="8"/>
  <c r="Q754" i="8"/>
  <c r="Q771" i="8" s="1"/>
  <c r="J270" i="8"/>
  <c r="U406" i="8"/>
  <c r="Q470" i="8"/>
  <c r="K287" i="8"/>
  <c r="Z821" i="8"/>
  <c r="J283" i="8"/>
  <c r="Z519" i="8"/>
  <c r="R171" i="8"/>
  <c r="R330" i="8"/>
  <c r="L198" i="8"/>
  <c r="R192" i="8"/>
  <c r="Y118" i="8"/>
  <c r="J108" i="8"/>
  <c r="H223" i="8"/>
  <c r="Q159" i="8"/>
  <c r="U198" i="8"/>
  <c r="Q26" i="8"/>
  <c r="Q75" i="8"/>
  <c r="Y105" i="8"/>
  <c r="Q394" i="8"/>
  <c r="R250" i="8"/>
  <c r="O359" i="8"/>
  <c r="O227" i="8"/>
  <c r="Q926" i="8"/>
  <c r="Q283" i="8"/>
  <c r="R347" i="8"/>
  <c r="Q70" i="8"/>
  <c r="Y305" i="8"/>
  <c r="C286" i="8"/>
  <c r="R381" i="8"/>
  <c r="R150" i="8"/>
  <c r="J89" i="8"/>
  <c r="H489" i="8"/>
  <c r="Z66" i="8"/>
  <c r="J213" i="8"/>
  <c r="E406" i="8"/>
  <c r="Z146" i="8"/>
  <c r="R163" i="8"/>
  <c r="Q379" i="8"/>
  <c r="Z27" i="8"/>
  <c r="Q222" i="8"/>
  <c r="V675" i="8"/>
  <c r="Q285" i="8"/>
  <c r="F263" i="8"/>
  <c r="Y57" i="8"/>
  <c r="D165" i="8"/>
  <c r="Q131" i="8"/>
  <c r="W48" i="8"/>
  <c r="Y354" i="8"/>
  <c r="Z242" i="8"/>
  <c r="R642" i="8"/>
  <c r="Z181" i="8"/>
  <c r="R27" i="8"/>
  <c r="Q245" i="8"/>
  <c r="N223" i="8"/>
  <c r="J197" i="8"/>
  <c r="R33" i="8"/>
  <c r="T100" i="8"/>
  <c r="J46" i="8"/>
  <c r="N287" i="8"/>
  <c r="V48" i="8"/>
  <c r="Q426" i="8"/>
  <c r="T488" i="8"/>
  <c r="Y866" i="8"/>
  <c r="H198" i="8"/>
  <c r="Y1052" i="8"/>
  <c r="O322" i="8"/>
  <c r="J251" i="8"/>
  <c r="Y219" i="8"/>
  <c r="P133" i="8"/>
  <c r="L99" i="8"/>
  <c r="Z214" i="8"/>
  <c r="J262" i="8"/>
  <c r="Y861" i="8"/>
  <c r="Z356" i="8"/>
  <c r="Y170" i="8"/>
  <c r="R599" i="8"/>
  <c r="Z162" i="8"/>
  <c r="Z155" i="8"/>
  <c r="Y376" i="8"/>
  <c r="R190" i="8"/>
  <c r="O286" i="8"/>
  <c r="Q1004" i="8"/>
  <c r="Y119" i="8"/>
  <c r="J649" i="8"/>
  <c r="X263" i="8"/>
  <c r="Q481" i="8"/>
  <c r="R867" i="8"/>
  <c r="K227" i="8"/>
  <c r="J502" i="8"/>
  <c r="Y112" i="8"/>
  <c r="V139" i="8"/>
  <c r="Q713" i="8"/>
  <c r="Y214" i="8"/>
  <c r="R117" i="8"/>
  <c r="J338" i="8"/>
  <c r="P675" i="8"/>
  <c r="Y153" i="8"/>
  <c r="Y310" i="8"/>
  <c r="Q158" i="8"/>
  <c r="R149" i="8"/>
  <c r="Y39" i="8"/>
  <c r="Y250" i="8"/>
  <c r="R227" i="8"/>
  <c r="Y174" i="8"/>
  <c r="Z340" i="8"/>
  <c r="J1004" i="8"/>
  <c r="J675" i="8"/>
  <c r="R30" i="8"/>
  <c r="J67" i="8"/>
  <c r="R145" i="8"/>
  <c r="R110" i="8"/>
  <c r="J319" i="8"/>
  <c r="J118" i="8"/>
  <c r="Y38" i="8"/>
  <c r="Z126" i="8"/>
  <c r="R872" i="8"/>
  <c r="E198" i="8"/>
  <c r="J148" i="8"/>
  <c r="Z285" i="8"/>
  <c r="O228" i="8"/>
  <c r="Y86" i="8"/>
  <c r="Z115" i="8"/>
  <c r="G223" i="8"/>
  <c r="R269" i="8"/>
  <c r="J85" i="8"/>
  <c r="J216" i="8"/>
  <c r="W139" i="8"/>
  <c r="H165" i="8"/>
  <c r="Z18" i="8"/>
  <c r="D735" i="8"/>
  <c r="Z429" i="8"/>
  <c r="Z639" i="8"/>
  <c r="J120" i="8"/>
  <c r="Q77" i="8"/>
  <c r="J63" i="8"/>
  <c r="Q207" i="8"/>
  <c r="R66" i="8"/>
  <c r="R65" i="8"/>
  <c r="Q96" i="8"/>
  <c r="W198" i="8"/>
  <c r="X321" i="8"/>
  <c r="U629" i="8"/>
  <c r="Z440" i="8"/>
  <c r="T600" i="8"/>
  <c r="Q547" i="8"/>
  <c r="J493" i="8"/>
  <c r="Z88" i="8"/>
  <c r="Q1042" i="8"/>
  <c r="Y149" i="8"/>
  <c r="J312" i="8"/>
  <c r="Q193" i="8"/>
  <c r="J104" i="8"/>
  <c r="I386" i="8"/>
  <c r="Q296" i="8"/>
  <c r="Q24" i="8"/>
  <c r="Y236" i="8"/>
  <c r="O100" i="8"/>
  <c r="G407" i="8"/>
  <c r="Y52" i="8"/>
  <c r="Z191" i="8"/>
  <c r="N445" i="8"/>
  <c r="T133" i="8"/>
  <c r="I228" i="8"/>
  <c r="Q226" i="8"/>
  <c r="R240" i="8"/>
  <c r="R184" i="8"/>
  <c r="R248" i="8"/>
  <c r="J650" i="8"/>
  <c r="Q36" i="8"/>
  <c r="E556" i="8"/>
  <c r="R12" i="8"/>
  <c r="J633" i="8"/>
  <c r="Y332" i="8"/>
  <c r="R186" i="8"/>
  <c r="Y380" i="8"/>
  <c r="Y369" i="8"/>
  <c r="Z413" i="8"/>
  <c r="Y752" i="8"/>
  <c r="Q861" i="8"/>
  <c r="V198" i="8"/>
  <c r="X133" i="8"/>
  <c r="E286" i="8"/>
  <c r="R310" i="8"/>
  <c r="R131" i="8"/>
  <c r="Y106" i="8"/>
  <c r="Y821" i="8"/>
  <c r="J247" i="8"/>
  <c r="J470" i="8"/>
  <c r="Y339" i="8"/>
  <c r="R478" i="8"/>
  <c r="Y442" i="8"/>
  <c r="Z918" i="8"/>
  <c r="R94" i="8"/>
  <c r="Z192" i="8"/>
  <c r="Q621" i="8"/>
  <c r="Q634" i="8" s="1"/>
  <c r="Z190" i="8"/>
  <c r="J384" i="8"/>
  <c r="Q58" i="8"/>
  <c r="Y350" i="8"/>
  <c r="Q724" i="8"/>
  <c r="J390" i="8"/>
  <c r="Q479" i="8"/>
  <c r="Z449" i="8"/>
  <c r="S100" i="8"/>
  <c r="Y204" i="8"/>
  <c r="P99" i="8"/>
  <c r="Q919" i="8"/>
  <c r="Y243" i="8"/>
  <c r="J250" i="8"/>
  <c r="Y240" i="8"/>
  <c r="J73" i="8"/>
  <c r="R20" i="8"/>
  <c r="R210" i="8"/>
  <c r="D286" i="8"/>
  <c r="Z336" i="8"/>
  <c r="Z157" i="8"/>
  <c r="P41" i="8"/>
  <c r="U223" i="8"/>
  <c r="R1004" i="8"/>
  <c r="Y66" i="8"/>
  <c r="Q535" i="8"/>
  <c r="J64" i="8"/>
  <c r="Y17" i="8"/>
  <c r="J412" i="8"/>
  <c r="R64" i="8"/>
  <c r="H138" i="8"/>
  <c r="W489" i="8"/>
  <c r="D90" i="8"/>
  <c r="R179" i="8"/>
  <c r="Y541" i="8"/>
  <c r="Q478" i="8"/>
  <c r="Z655" i="8"/>
  <c r="Z131" i="8"/>
  <c r="R54" i="8"/>
  <c r="R402" i="8"/>
  <c r="R792" i="8"/>
  <c r="Z16" i="8"/>
  <c r="O165" i="8"/>
  <c r="I47" i="8"/>
  <c r="K526" i="8"/>
  <c r="L166" i="8"/>
  <c r="J562" i="8"/>
  <c r="Z1010" i="8"/>
  <c r="Q184" i="8"/>
  <c r="Y430" i="8"/>
  <c r="Q315" i="8"/>
  <c r="Z333" i="8"/>
  <c r="E228" i="8"/>
  <c r="J366" i="8"/>
  <c r="Z1063" i="8"/>
  <c r="Y297" i="8"/>
  <c r="J296" i="8"/>
  <c r="D385" i="8"/>
  <c r="Z209" i="8"/>
  <c r="M322" i="8"/>
  <c r="J147" i="8"/>
  <c r="W99" i="8"/>
  <c r="T90" i="8"/>
  <c r="K228" i="8"/>
  <c r="X90" i="8"/>
  <c r="R157" i="8"/>
  <c r="H228" i="8"/>
  <c r="Y61" i="8"/>
  <c r="Y723" i="8"/>
  <c r="Z593" i="8"/>
  <c r="Z245" i="8"/>
  <c r="P223" i="8"/>
  <c r="F407" i="8"/>
  <c r="Y19" i="8"/>
  <c r="L90" i="8"/>
  <c r="J566" i="8"/>
  <c r="X255" i="8"/>
  <c r="V199" i="8"/>
  <c r="Y185" i="8"/>
  <c r="I449" i="8"/>
  <c r="Q212" i="8"/>
  <c r="J59" i="8"/>
  <c r="Z315" i="8"/>
  <c r="Y573" i="8"/>
  <c r="S449" i="8"/>
  <c r="R348" i="8"/>
  <c r="S262" i="8"/>
  <c r="J117" i="8"/>
  <c r="J187" i="8"/>
  <c r="R391" i="8"/>
  <c r="R245" i="8"/>
  <c r="Y476" i="8"/>
  <c r="Q820" i="8"/>
  <c r="Z81" i="8"/>
  <c r="R1041" i="8"/>
  <c r="R118" i="8"/>
  <c r="F133" i="8"/>
  <c r="Q183" i="8"/>
  <c r="Z206" i="8"/>
  <c r="Z193" i="8"/>
  <c r="Z233" i="8"/>
  <c r="Y148" i="8"/>
  <c r="O734" i="8"/>
  <c r="I133" i="8"/>
  <c r="O199" i="8"/>
  <c r="J109" i="8"/>
  <c r="J584" i="8"/>
  <c r="I262" i="8"/>
  <c r="J373" i="8"/>
  <c r="Z110" i="8"/>
  <c r="Q71" i="8"/>
  <c r="Q570" i="8"/>
  <c r="W407" i="8"/>
  <c r="Z509" i="8"/>
  <c r="Z527" i="8" s="1"/>
  <c r="Z435" i="8"/>
  <c r="Y525" i="8"/>
  <c r="J571" i="8"/>
  <c r="Z391" i="8"/>
  <c r="R626" i="8"/>
  <c r="C556" i="8"/>
  <c r="R781" i="8"/>
  <c r="J1042" i="8"/>
  <c r="R393" i="8"/>
  <c r="W228" i="8"/>
  <c r="E133" i="8"/>
  <c r="Z23" i="8"/>
  <c r="R14" i="8"/>
  <c r="F47" i="8"/>
  <c r="I41" i="8"/>
  <c r="Y20" i="8"/>
  <c r="Y113" i="8"/>
  <c r="R251" i="8"/>
  <c r="J58" i="8"/>
  <c r="Y146" i="8"/>
  <c r="Q334" i="8"/>
  <c r="G321" i="8"/>
  <c r="Q174" i="8"/>
  <c r="R67" i="8"/>
  <c r="O679" i="8"/>
  <c r="L450" i="8"/>
  <c r="F600" i="8"/>
  <c r="R143" i="8"/>
  <c r="P322" i="8"/>
  <c r="Q53" i="8"/>
  <c r="J11" i="8"/>
  <c r="R543" i="8"/>
  <c r="R270" i="8"/>
  <c r="Z454" i="8"/>
  <c r="E165" i="8"/>
  <c r="Z104" i="8"/>
  <c r="M139" i="8"/>
  <c r="R540" i="8"/>
  <c r="R557" i="8" s="1"/>
  <c r="Q675" i="8"/>
  <c r="J157" i="8"/>
  <c r="Q366" i="8"/>
  <c r="Z150" i="8"/>
  <c r="K199" i="8"/>
  <c r="F41" i="8"/>
  <c r="Y674" i="8"/>
  <c r="L138" i="8"/>
  <c r="Y96" i="8"/>
  <c r="G386" i="8"/>
  <c r="Q1063" i="8"/>
  <c r="J217" i="8"/>
  <c r="R758" i="8"/>
  <c r="R132" i="8"/>
  <c r="Y132" i="8"/>
  <c r="S488" i="8"/>
  <c r="N359" i="8"/>
  <c r="R919" i="8"/>
  <c r="Y164" i="8"/>
  <c r="Y110" i="8"/>
  <c r="K680" i="8"/>
  <c r="C41" i="8"/>
  <c r="R234" i="8"/>
  <c r="T805" i="8"/>
  <c r="R191" i="8"/>
  <c r="Q510" i="8"/>
  <c r="Z40" i="8"/>
  <c r="J144" i="8"/>
  <c r="F138" i="8"/>
  <c r="Q397" i="8"/>
  <c r="Z466" i="8"/>
  <c r="Z734" i="8"/>
  <c r="R284" i="8"/>
  <c r="Q83" i="8"/>
  <c r="C165" i="8"/>
  <c r="Y299" i="8"/>
  <c r="R161" i="8"/>
  <c r="Q16" i="8"/>
  <c r="N48" i="8"/>
  <c r="P100" i="8"/>
  <c r="Y406" i="8"/>
  <c r="F557" i="8"/>
  <c r="Q331" i="8"/>
  <c r="R468" i="8"/>
  <c r="Q307" i="8"/>
  <c r="X166" i="8"/>
  <c r="K358" i="8"/>
  <c r="X358" i="8"/>
  <c r="J54" i="8"/>
  <c r="H100" i="8"/>
  <c r="Z475" i="8"/>
  <c r="J189" i="8"/>
  <c r="Q796" i="8"/>
  <c r="Q126" i="8"/>
  <c r="R221" i="8"/>
  <c r="J655" i="8"/>
  <c r="P262" i="8"/>
  <c r="H47" i="8"/>
  <c r="Q32" i="8"/>
  <c r="O255" i="8"/>
  <c r="J301" i="8"/>
  <c r="C262" i="8"/>
  <c r="Q280" i="8"/>
  <c r="J1032" i="8"/>
  <c r="W358" i="8"/>
  <c r="R96" i="8"/>
  <c r="Q328" i="8"/>
  <c r="R891" i="8"/>
  <c r="J190" i="8"/>
  <c r="R155" i="8"/>
  <c r="R56" i="8"/>
  <c r="Y366" i="8"/>
  <c r="O48" i="8"/>
  <c r="T166" i="8"/>
  <c r="Y651" i="8"/>
  <c r="Q59" i="8"/>
  <c r="J66" i="8"/>
  <c r="Z526" i="8"/>
  <c r="R629" i="8"/>
  <c r="Q512" i="8"/>
  <c r="Z849" i="8"/>
  <c r="R235" i="8"/>
  <c r="J137" i="8"/>
  <c r="J138" i="8" s="1"/>
  <c r="Z599" i="8"/>
  <c r="J212" i="8"/>
  <c r="Q509" i="8"/>
  <c r="J282" i="8"/>
  <c r="Z557" i="8"/>
  <c r="Y316" i="8"/>
  <c r="Y570" i="8"/>
  <c r="J507" i="8"/>
  <c r="Z1064" i="8"/>
  <c r="J239" i="8"/>
  <c r="J94" i="8"/>
  <c r="Z174" i="8"/>
  <c r="Q217" i="8"/>
  <c r="J861" i="8"/>
  <c r="Z274" i="8"/>
  <c r="C407" i="8"/>
  <c r="J548" i="8"/>
  <c r="J591" i="8"/>
  <c r="Q97" i="8"/>
  <c r="N47" i="8"/>
  <c r="R159" i="8"/>
  <c r="Q251" i="8"/>
  <c r="Q54" i="8"/>
  <c r="Q62" i="8"/>
  <c r="S702" i="8"/>
  <c r="M166" i="8"/>
  <c r="P166" i="8"/>
  <c r="Y36" i="8"/>
  <c r="Y713" i="8"/>
  <c r="Y734" i="8" s="1"/>
  <c r="Y620" i="8"/>
  <c r="M100" i="8"/>
  <c r="Z759" i="8"/>
  <c r="Q375" i="8"/>
  <c r="Y123" i="8"/>
  <c r="Q503" i="8"/>
  <c r="D668" i="8"/>
  <c r="Q355" i="8"/>
  <c r="J149" i="8"/>
  <c r="J273" i="8"/>
  <c r="Q87" i="8"/>
  <c r="R444" i="8"/>
  <c r="J205" i="8"/>
  <c r="Z702" i="8"/>
  <c r="Y74" i="8"/>
  <c r="Q85" i="8"/>
  <c r="T287" i="8"/>
  <c r="Q1032" i="8"/>
  <c r="J126" i="8"/>
  <c r="Z161" i="8"/>
  <c r="J106" i="8"/>
  <c r="Y546" i="8"/>
  <c r="J174" i="8"/>
  <c r="C198" i="8"/>
  <c r="Y336" i="8"/>
  <c r="Y183" i="8"/>
  <c r="R71" i="8"/>
  <c r="Q30" i="8"/>
  <c r="H99" i="8"/>
  <c r="Q860" i="8"/>
  <c r="K41" i="8"/>
  <c r="R484" i="8"/>
  <c r="R216" i="8"/>
  <c r="Q137" i="8"/>
  <c r="R344" i="8"/>
  <c r="J450" i="8"/>
  <c r="U139" i="8"/>
  <c r="U199" i="8"/>
  <c r="J112" i="8"/>
  <c r="L228" i="8"/>
  <c r="Q941" i="8"/>
  <c r="Y992" i="8"/>
  <c r="G8" i="8"/>
  <c r="R406" i="8"/>
  <c r="T322" i="8"/>
  <c r="R254" i="8"/>
  <c r="Y154" i="8"/>
  <c r="R655" i="8"/>
  <c r="J679" i="8"/>
  <c r="J729" i="8"/>
  <c r="J668" i="8"/>
  <c r="Q455" i="8"/>
  <c r="Z871" i="8"/>
  <c r="R59" i="8"/>
  <c r="J83" i="8"/>
  <c r="R80" i="8"/>
  <c r="Q658" i="8"/>
  <c r="Y918" i="8"/>
  <c r="R335" i="8"/>
  <c r="R358" i="8" s="1"/>
  <c r="J74" i="8"/>
  <c r="Q484" i="8"/>
  <c r="N165" i="8"/>
  <c r="V668" i="8"/>
  <c r="W223" i="8"/>
  <c r="D48" i="8"/>
  <c r="J214" i="8"/>
  <c r="Z749" i="8"/>
  <c r="T1059" i="8"/>
  <c r="Y1003" i="8"/>
  <c r="J821" i="8"/>
  <c r="J309" i="8"/>
  <c r="M199" i="8"/>
  <c r="J391" i="8"/>
  <c r="J407" i="8" s="1"/>
  <c r="R727" i="8"/>
  <c r="Y259" i="8"/>
  <c r="S133" i="8"/>
  <c r="R86" i="8"/>
  <c r="Q401" i="8"/>
  <c r="J349" i="8"/>
  <c r="Y349" i="8"/>
  <c r="R841" i="8"/>
  <c r="Z250" i="8"/>
  <c r="J215" i="8"/>
  <c r="J223" i="8" s="1"/>
  <c r="F734" i="8"/>
  <c r="R420" i="8"/>
  <c r="F228" i="8"/>
  <c r="Z258" i="8"/>
  <c r="Z262" i="8" s="1"/>
  <c r="Y658" i="8"/>
  <c r="J237" i="8"/>
  <c r="J328" i="8"/>
  <c r="Z52" i="8"/>
  <c r="Y891" i="8"/>
  <c r="Y65" i="8"/>
  <c r="E255" i="8"/>
  <c r="Q246" i="8"/>
  <c r="R734" i="8"/>
  <c r="R222" i="8"/>
  <c r="L556" i="8"/>
  <c r="J61" i="8"/>
  <c r="R680" i="8"/>
  <c r="I286" i="8"/>
  <c r="X198" i="8"/>
  <c r="R384" i="8"/>
  <c r="J84" i="8"/>
  <c r="M449" i="8"/>
  <c r="J616" i="8"/>
  <c r="K133" i="8"/>
  <c r="J609" i="8"/>
  <c r="J57" i="8"/>
  <c r="Z61" i="8"/>
  <c r="Z353" i="8"/>
  <c r="R821" i="8"/>
  <c r="Q390" i="8"/>
  <c r="Q406" i="8" s="1"/>
  <c r="R218" i="8"/>
  <c r="H287" i="8"/>
  <c r="Q93" i="8"/>
  <c r="Y804" i="8"/>
  <c r="Y1004" i="8"/>
  <c r="Q138" i="8"/>
  <c r="R262" i="8"/>
  <c r="J228" i="8"/>
  <c r="R407" i="8"/>
  <c r="Z158" i="8"/>
  <c r="J128" i="8"/>
  <c r="R207" i="8"/>
  <c r="F255" i="8"/>
  <c r="Q99" i="8"/>
  <c r="R303" i="8"/>
  <c r="Y248" i="8"/>
  <c r="R861" i="8"/>
  <c r="J508" i="8"/>
  <c r="G41" i="8"/>
  <c r="R488" i="8"/>
  <c r="Q358" i="8"/>
  <c r="J145" i="8"/>
  <c r="Y145" i="8"/>
  <c r="Y478" i="8"/>
  <c r="N199" i="8"/>
  <c r="Z394" i="8"/>
  <c r="J280" i="8"/>
  <c r="Q849" i="8"/>
  <c r="Z98" i="8"/>
  <c r="Q259" i="8"/>
  <c r="Y87" i="8"/>
  <c r="U668" i="8"/>
  <c r="Y79" i="8"/>
  <c r="J176" i="8"/>
  <c r="R501" i="8"/>
  <c r="R527" i="8" s="1"/>
  <c r="Z380" i="8"/>
  <c r="W386" i="8"/>
  <c r="S450" i="8"/>
  <c r="Q643" i="8"/>
  <c r="R448" i="8"/>
  <c r="R449" i="8" s="1"/>
  <c r="Y619" i="8"/>
  <c r="Y629" i="8" s="1"/>
  <c r="J697" i="8"/>
  <c r="J702" i="8" s="1"/>
  <c r="Q185" i="8"/>
  <c r="Z272" i="8"/>
  <c r="Z286" i="8" s="1"/>
  <c r="Y64" i="8"/>
  <c r="Q687" i="8"/>
  <c r="Q20" i="8"/>
  <c r="T263" i="8"/>
  <c r="I407" i="8"/>
  <c r="Q209" i="8"/>
  <c r="F90" i="8"/>
  <c r="Q821" i="8"/>
  <c r="Z814" i="8"/>
  <c r="Y584" i="8"/>
  <c r="Z1004" i="8"/>
  <c r="Y84" i="8"/>
  <c r="Y254" i="8"/>
  <c r="R594" i="8"/>
  <c r="R232" i="8"/>
  <c r="R263" i="8" s="1"/>
  <c r="J303" i="8"/>
  <c r="Q47" i="8"/>
  <c r="Q35" i="8"/>
  <c r="J240" i="8"/>
  <c r="J115" i="8"/>
  <c r="E321" i="8"/>
  <c r="S629" i="8"/>
  <c r="X667" i="8"/>
  <c r="Y693" i="8"/>
  <c r="Y735" i="8" s="1"/>
  <c r="J255" i="8"/>
  <c r="J267" i="8"/>
  <c r="V228" i="8"/>
  <c r="J56" i="8"/>
  <c r="Z251" i="8"/>
  <c r="Q380" i="8"/>
  <c r="Z136" i="8"/>
  <c r="T255" i="8"/>
  <c r="Y1009" i="8"/>
  <c r="W321" i="8"/>
  <c r="Z26" i="8"/>
  <c r="Y849" i="8"/>
  <c r="R1051" i="8"/>
  <c r="Q284" i="8"/>
  <c r="X100" i="8"/>
  <c r="X48" i="8"/>
  <c r="Q527" i="8"/>
  <c r="I8" i="8"/>
  <c r="J526" i="8"/>
  <c r="Q449" i="8"/>
  <c r="J918" i="8"/>
  <c r="J31" i="8"/>
  <c r="Z520" i="8"/>
  <c r="R223" i="8"/>
  <c r="K8" i="8"/>
  <c r="Y668" i="8"/>
  <c r="Q86" i="8"/>
  <c r="Z306" i="8"/>
  <c r="Z321" i="8" s="1"/>
  <c r="G138" i="8"/>
  <c r="R969" i="8"/>
  <c r="V165" i="8"/>
  <c r="M386" i="8"/>
  <c r="J798" i="8"/>
  <c r="J804" i="8" s="1"/>
  <c r="Q584" i="8"/>
  <c r="J13" i="8"/>
  <c r="Q679" i="8"/>
  <c r="Y313" i="8"/>
  <c r="W484" i="8"/>
  <c r="J634" i="8"/>
  <c r="J79" i="8"/>
  <c r="J90" i="8" s="1"/>
  <c r="Z923" i="8"/>
  <c r="Q779" i="8"/>
  <c r="R526" i="8"/>
  <c r="J370" i="8"/>
  <c r="R767" i="8"/>
  <c r="R771" i="8" s="1"/>
  <c r="S48" i="8"/>
  <c r="Z62" i="8"/>
  <c r="Y258" i="8"/>
  <c r="Y78" i="8"/>
  <c r="U100" i="8"/>
  <c r="U8" i="8" s="1"/>
  <c r="Q598" i="8"/>
  <c r="Q599" i="8" s="1"/>
  <c r="Z216" i="8"/>
  <c r="Q80" i="8"/>
  <c r="Z556" i="8"/>
  <c r="Z252" i="8"/>
  <c r="Z255" i="8" s="1"/>
  <c r="Q120" i="8"/>
  <c r="J762" i="8"/>
  <c r="J716" i="8"/>
  <c r="Y599" i="8"/>
  <c r="J36" i="8"/>
  <c r="I198" i="8"/>
  <c r="Q970" i="8"/>
  <c r="Y21" i="8"/>
  <c r="Y579" i="8"/>
  <c r="Y595" i="8" s="1"/>
  <c r="X680" i="8"/>
  <c r="J727" i="8"/>
  <c r="J734" i="8" s="1"/>
  <c r="Z89" i="8"/>
  <c r="J119" i="8"/>
  <c r="Z377" i="8"/>
  <c r="J330" i="8"/>
  <c r="J320" i="8"/>
  <c r="R735" i="8"/>
  <c r="M557" i="8"/>
  <c r="M8" i="8" s="1"/>
  <c r="Z680" i="8"/>
  <c r="F322" i="8"/>
  <c r="M99" i="8"/>
  <c r="Q282" i="8"/>
  <c r="Q286" i="8" s="1"/>
  <c r="R556" i="8"/>
  <c r="W385" i="8"/>
  <c r="Q655" i="8"/>
  <c r="D227" i="8"/>
  <c r="Q67" i="8"/>
  <c r="L100" i="8"/>
  <c r="J95" i="8"/>
  <c r="R702" i="8"/>
  <c r="R107" i="8"/>
  <c r="V41" i="8"/>
  <c r="C359" i="8"/>
  <c r="Y53" i="8"/>
  <c r="Z177" i="8"/>
  <c r="T680" i="8"/>
  <c r="Y99" i="8"/>
  <c r="R849" i="8"/>
  <c r="Q100" i="8"/>
  <c r="J116" i="8"/>
  <c r="Y81" i="8"/>
  <c r="Y100" i="8" s="1"/>
  <c r="Q128" i="8"/>
  <c r="R195" i="8"/>
  <c r="J359" i="8"/>
  <c r="J1063" i="8"/>
  <c r="Z668" i="8"/>
  <c r="Y919" i="8"/>
  <c r="Q1010" i="8"/>
  <c r="Q538" i="8"/>
  <c r="R860" i="8"/>
  <c r="T48" i="8"/>
  <c r="R383" i="8"/>
  <c r="R581" i="8"/>
  <c r="Q540" i="8"/>
  <c r="Z122" i="8"/>
  <c r="G286" i="8"/>
  <c r="E100" i="8"/>
  <c r="J992" i="8"/>
  <c r="Y279" i="8"/>
  <c r="F166" i="8"/>
  <c r="H90" i="8"/>
  <c r="Q181" i="8"/>
  <c r="Q370" i="8"/>
  <c r="Q385" i="8" s="1"/>
  <c r="R273" i="8"/>
  <c r="R286" i="8" s="1"/>
  <c r="C47" i="8"/>
  <c r="J514" i="8"/>
  <c r="J527" i="8" s="1"/>
  <c r="Y805" i="8"/>
  <c r="Z354" i="8"/>
  <c r="Y326" i="8"/>
  <c r="Q728" i="8"/>
  <c r="Q734" i="8" s="1"/>
  <c r="J27" i="8"/>
  <c r="O735" i="8"/>
  <c r="Y111" i="8"/>
  <c r="J181" i="8"/>
  <c r="Y197" i="8"/>
  <c r="Q665" i="8"/>
  <c r="J482" i="8"/>
  <c r="I556" i="8"/>
  <c r="Q178" i="8"/>
  <c r="Q110" i="8"/>
  <c r="Q139" i="8" s="1"/>
  <c r="Q992" i="8"/>
  <c r="Q15" i="8"/>
  <c r="Q41" i="8" s="1"/>
  <c r="Y272" i="8"/>
  <c r="Y287" i="8" s="1"/>
  <c r="U41" i="8"/>
  <c r="Y131" i="8"/>
  <c r="Y295" i="8"/>
  <c r="R489" i="8"/>
  <c r="Z564" i="8"/>
  <c r="Z600" i="8" s="1"/>
  <c r="O321" i="8"/>
  <c r="T198" i="8"/>
  <c r="T358" i="8"/>
  <c r="J735" i="8"/>
  <c r="R34" i="8"/>
  <c r="R128" i="8"/>
  <c r="R133" i="8" s="1"/>
  <c r="Y227" i="8"/>
  <c r="Z455" i="8"/>
  <c r="R22" i="8"/>
  <c r="V484" i="8"/>
  <c r="N286" i="8"/>
  <c r="R593" i="8"/>
  <c r="Q439" i="8"/>
  <c r="R820" i="8"/>
  <c r="J805" i="8"/>
  <c r="X359" i="8"/>
  <c r="J48" i="8"/>
  <c r="Y600" i="8"/>
  <c r="Y286" i="8"/>
  <c r="X8" i="8"/>
  <c r="Y702" i="8"/>
  <c r="R321" i="8"/>
  <c r="R668" i="8"/>
  <c r="R805" i="8"/>
  <c r="Y655" i="8"/>
  <c r="Y171" i="8"/>
  <c r="R572" i="8"/>
  <c r="R595" i="8" s="1"/>
  <c r="S227" i="8"/>
  <c r="R160" i="8"/>
  <c r="Z128" i="8"/>
  <c r="N386" i="8"/>
  <c r="N8" i="8" s="1"/>
  <c r="J159" i="8"/>
  <c r="Y553" i="8"/>
  <c r="J279" i="8"/>
  <c r="Y527" i="8"/>
  <c r="Y346" i="8"/>
  <c r="Z352" i="8"/>
  <c r="Y247" i="8"/>
  <c r="X41" i="8"/>
  <c r="Q144" i="8"/>
  <c r="Y210" i="8"/>
  <c r="Y228" i="8" s="1"/>
  <c r="R57" i="8"/>
  <c r="Q422" i="8"/>
  <c r="Q450" i="8" s="1"/>
  <c r="Y239" i="8"/>
  <c r="Y255" i="8" s="1"/>
  <c r="R23" i="8"/>
  <c r="Y367" i="8"/>
  <c r="Y386" i="8" s="1"/>
  <c r="Z489" i="8"/>
  <c r="Y680" i="8"/>
  <c r="Q299" i="8"/>
  <c r="G804" i="8"/>
  <c r="J293" i="8"/>
  <c r="J322" i="8" s="1"/>
  <c r="T556" i="8"/>
  <c r="J183" i="8"/>
  <c r="Y970" i="8"/>
  <c r="R78" i="8"/>
  <c r="Z116" i="8"/>
  <c r="R79" i="8"/>
  <c r="R90" i="8" s="1"/>
  <c r="Y156" i="8"/>
  <c r="Z404" i="8"/>
  <c r="Q564" i="8"/>
  <c r="Q600" i="8" s="1"/>
  <c r="R376" i="8"/>
  <c r="R385" i="8" s="1"/>
  <c r="Q214" i="8"/>
  <c r="Q223" i="8" s="1"/>
  <c r="Q243" i="8"/>
  <c r="Q255" i="8" s="1"/>
  <c r="Z439" i="8"/>
  <c r="Z445" i="8" s="1"/>
  <c r="G47" i="8"/>
  <c r="J406" i="8"/>
  <c r="Y12" i="8"/>
  <c r="Y41" i="8" s="1"/>
  <c r="Y263" i="8"/>
  <c r="R918" i="8"/>
  <c r="Q177" i="8"/>
  <c r="Q198" i="8" s="1"/>
  <c r="Z31" i="8"/>
  <c r="Z48" i="8" s="1"/>
  <c r="Z628" i="8"/>
  <c r="J588" i="8"/>
  <c r="J284" i="8"/>
  <c r="J286" i="8" s="1"/>
  <c r="Z735" i="8"/>
  <c r="Y455" i="8"/>
  <c r="Z861" i="8"/>
  <c r="Z263" i="8"/>
  <c r="R138" i="8"/>
  <c r="Q90" i="8"/>
  <c r="Z287" i="8"/>
  <c r="Q407" i="8"/>
  <c r="Z595" i="8"/>
  <c r="Z484" i="8"/>
  <c r="R322" i="8"/>
  <c r="Y520" i="8"/>
  <c r="J860" i="8"/>
  <c r="R47" i="8"/>
  <c r="R634" i="8"/>
  <c r="O8" i="8"/>
  <c r="Q287" i="8"/>
  <c r="J520" i="8"/>
  <c r="J445" i="8"/>
  <c r="J386" i="8"/>
  <c r="Z227" i="8"/>
  <c r="Z47" i="8"/>
  <c r="Y1042" i="8"/>
  <c r="R804" i="8"/>
  <c r="Q262" i="8"/>
  <c r="R139" i="8"/>
  <c r="Y90" i="8"/>
  <c r="Y675" i="8"/>
  <c r="Y165" i="8"/>
  <c r="Y262" i="8"/>
  <c r="Y47" i="8"/>
  <c r="Y385" i="8"/>
  <c r="J99" i="8"/>
  <c r="P8" i="8"/>
  <c r="R520" i="8"/>
  <c r="Z138" i="8"/>
  <c r="Q263" i="8"/>
  <c r="J263" i="8"/>
  <c r="J287" i="8"/>
  <c r="Y138" i="8"/>
  <c r="Q199" i="8"/>
  <c r="J41" i="8"/>
  <c r="S8" i="8"/>
  <c r="Y526" i="8"/>
  <c r="J919" i="8"/>
  <c r="Q595" i="8"/>
  <c r="J358" i="8"/>
  <c r="J680" i="8"/>
  <c r="Z322" i="8"/>
  <c r="Z450" i="8"/>
  <c r="Q228" i="8"/>
  <c r="F8" i="8"/>
  <c r="J47" i="8"/>
  <c r="J820" i="8"/>
  <c r="R287" i="8"/>
  <c r="J133" i="8"/>
  <c r="J771" i="8"/>
  <c r="Z165" i="8"/>
  <c r="R667" i="8"/>
  <c r="Y634" i="8"/>
  <c r="R359" i="8"/>
  <c r="Y223" i="8"/>
  <c r="R600" i="8"/>
  <c r="Q556" i="8"/>
  <c r="Y450" i="8"/>
  <c r="Y445" i="8"/>
  <c r="J556" i="8"/>
  <c r="J557" i="8"/>
  <c r="Z891" i="8"/>
  <c r="Z919" i="8"/>
  <c r="Z805" i="8"/>
  <c r="Z771" i="8"/>
  <c r="R450" i="8"/>
  <c r="R445" i="8"/>
  <c r="Z90" i="8"/>
  <c r="Z100" i="8"/>
  <c r="J166" i="8"/>
  <c r="J165" i="8"/>
  <c r="Q702" i="8"/>
  <c r="Q735" i="8"/>
  <c r="Z941" i="8"/>
  <c r="Z970" i="8"/>
  <c r="Q805" i="8"/>
  <c r="Q804" i="8"/>
  <c r="Z223" i="8"/>
  <c r="Z228" i="8"/>
  <c r="Z385" i="8"/>
  <c r="Z386" i="8"/>
  <c r="Z198" i="8"/>
  <c r="Z199" i="8"/>
  <c r="R199" i="8"/>
  <c r="R198" i="8"/>
  <c r="Y133" i="8"/>
  <c r="Y139" i="8"/>
  <c r="J198" i="8"/>
  <c r="J199" i="8"/>
  <c r="Q668" i="8"/>
  <c r="Q667" i="8"/>
  <c r="J489" i="8"/>
  <c r="J484" i="8"/>
  <c r="Y322" i="8"/>
  <c r="Y321" i="8"/>
  <c r="Y198" i="8"/>
  <c r="Y199" i="8"/>
  <c r="R165" i="8"/>
  <c r="R166" i="8"/>
  <c r="Y556" i="8"/>
  <c r="Y358" i="8"/>
  <c r="Z358" i="8"/>
  <c r="Z359" i="8"/>
  <c r="Q166" i="8"/>
  <c r="Q165" i="8"/>
  <c r="R48" i="8"/>
  <c r="Q322" i="8"/>
  <c r="Q321" i="8"/>
  <c r="Z133" i="8"/>
  <c r="Z139" i="8"/>
  <c r="Z406" i="8"/>
  <c r="Z407" i="8"/>
  <c r="Z629" i="8"/>
  <c r="Z634" i="8"/>
  <c r="J595" i="8"/>
  <c r="J600" i="8"/>
  <c r="Y484" i="8"/>
  <c r="Y489" i="8"/>
  <c r="O40" i="1" l="1"/>
  <c r="O37" i="1"/>
  <c r="O34" i="1"/>
  <c r="O30" i="1"/>
  <c r="O25" i="1"/>
  <c r="O22" i="1"/>
  <c r="O19" i="1"/>
  <c r="O13" i="1"/>
  <c r="O6" i="1"/>
  <c r="L8" i="8"/>
  <c r="Z41" i="8"/>
  <c r="Y667" i="8"/>
  <c r="J100" i="8"/>
  <c r="Q227" i="8"/>
  <c r="R992" i="8"/>
  <c r="Q386" i="8"/>
  <c r="Q489" i="8"/>
  <c r="R100" i="8"/>
  <c r="R386" i="8"/>
  <c r="Y814" i="8"/>
  <c r="V8" i="8"/>
  <c r="Y166" i="8"/>
  <c r="Q359" i="8"/>
  <c r="Y48" i="8"/>
  <c r="Q969" i="8"/>
  <c r="R41" i="8"/>
  <c r="R99" i="8"/>
  <c r="R814" i="8"/>
  <c r="Y359" i="8"/>
  <c r="J385" i="8"/>
  <c r="J1009" i="8"/>
  <c r="Y557" i="8"/>
  <c r="Y8" i="8" s="1"/>
  <c r="H8" i="8"/>
  <c r="J139" i="8"/>
  <c r="J8" i="8" s="1"/>
  <c r="W8" i="8"/>
  <c r="Q133" i="8"/>
  <c r="Q445" i="8"/>
  <c r="R228" i="8"/>
  <c r="R8" i="8" s="1"/>
  <c r="Q48" i="8"/>
  <c r="Q557" i="8"/>
  <c r="Q1041" i="8"/>
  <c r="Q8" i="8"/>
  <c r="T8" i="8"/>
  <c r="J629" i="8"/>
  <c r="Q520" i="8"/>
  <c r="Y771" i="8"/>
  <c r="Q918" i="8"/>
  <c r="Z99" i="8"/>
  <c r="R255" i="8"/>
  <c r="Q629" i="8"/>
  <c r="Z166" i="8"/>
  <c r="Z8" i="8" s="1"/>
  <c r="J321" i="8"/>
  <c r="L13" i="1" l="1"/>
  <c r="K13" i="1"/>
  <c r="N13" i="1"/>
  <c r="N22" i="1" l="1"/>
  <c r="N19" i="1"/>
  <c r="N40" i="1" l="1"/>
  <c r="N37" i="1"/>
  <c r="N34" i="1"/>
  <c r="N30" i="1"/>
  <c r="N25" i="1"/>
  <c r="N6" i="1"/>
  <c r="L40" i="1" l="1"/>
  <c r="M40" i="1"/>
  <c r="L37" i="1"/>
  <c r="M37" i="1"/>
  <c r="L34" i="1"/>
  <c r="M34" i="1"/>
  <c r="L30" i="1"/>
  <c r="M30" i="1"/>
  <c r="L25" i="1"/>
  <c r="L29" i="1" s="1"/>
  <c r="M25" i="1"/>
  <c r="M29" i="1" s="1"/>
  <c r="L22" i="1"/>
  <c r="M22" i="1"/>
  <c r="L19" i="1"/>
  <c r="M19" i="1"/>
  <c r="K6" i="1"/>
  <c r="L6" i="1"/>
  <c r="M6" i="1"/>
  <c r="J42" i="1" l="1"/>
  <c r="I42" i="1"/>
  <c r="H42" i="1"/>
  <c r="G42" i="1"/>
  <c r="F42" i="1"/>
  <c r="E42" i="1"/>
  <c r="D42" i="1"/>
  <c r="C42" i="1"/>
  <c r="K40" i="1"/>
  <c r="J39" i="1"/>
  <c r="I39" i="1"/>
  <c r="H39" i="1"/>
  <c r="G39" i="1"/>
  <c r="F39" i="1"/>
  <c r="E39" i="1"/>
  <c r="D39" i="1"/>
  <c r="C39" i="1"/>
  <c r="K37" i="1"/>
  <c r="J36" i="1"/>
  <c r="I36" i="1"/>
  <c r="H36" i="1"/>
  <c r="G36" i="1"/>
  <c r="F36" i="1"/>
  <c r="E36" i="1"/>
  <c r="D36" i="1"/>
  <c r="C36" i="1"/>
  <c r="K34" i="1"/>
  <c r="J32" i="1"/>
  <c r="I32" i="1"/>
  <c r="H32" i="1"/>
  <c r="G32" i="1"/>
  <c r="F32" i="1"/>
  <c r="E32" i="1"/>
  <c r="D32" i="1"/>
  <c r="C32" i="1"/>
  <c r="K30" i="1"/>
  <c r="I29" i="1"/>
  <c r="C29" i="1"/>
  <c r="G28" i="1"/>
  <c r="F28" i="1"/>
  <c r="E28" i="1"/>
  <c r="D28" i="1"/>
  <c r="K25" i="1"/>
  <c r="J25" i="1"/>
  <c r="J29" i="1" s="1"/>
  <c r="I25" i="1"/>
  <c r="H25" i="1"/>
  <c r="H29" i="1" s="1"/>
  <c r="G25" i="1"/>
  <c r="G29" i="1" s="1"/>
  <c r="F25" i="1"/>
  <c r="F29" i="1" s="1"/>
  <c r="E25" i="1"/>
  <c r="E29" i="1" s="1"/>
  <c r="D25" i="1"/>
  <c r="D29" i="1" s="1"/>
  <c r="J24" i="1"/>
  <c r="I24" i="1"/>
  <c r="H24" i="1"/>
  <c r="G24" i="1"/>
  <c r="F24" i="1"/>
  <c r="E24" i="1"/>
  <c r="D24" i="1"/>
  <c r="C24" i="1"/>
  <c r="K22" i="1"/>
  <c r="J21" i="1"/>
  <c r="I21" i="1"/>
  <c r="H21" i="1"/>
  <c r="G21" i="1"/>
  <c r="F21" i="1"/>
  <c r="E21" i="1"/>
  <c r="D21" i="1"/>
  <c r="C20" i="1"/>
  <c r="K19" i="1"/>
  <c r="C19" i="1"/>
  <c r="J15" i="1"/>
  <c r="I15" i="1"/>
  <c r="H15" i="1"/>
  <c r="G15" i="1"/>
  <c r="F15" i="1"/>
  <c r="E15" i="1"/>
  <c r="D15" i="1"/>
  <c r="C15" i="1"/>
  <c r="J6" i="1"/>
  <c r="J10" i="1" s="1"/>
  <c r="I6" i="1"/>
  <c r="I10" i="1" s="1"/>
  <c r="H6" i="1"/>
  <c r="H10" i="1" s="1"/>
  <c r="G6" i="1"/>
  <c r="F6" i="1"/>
  <c r="F10" i="1" s="1"/>
  <c r="E6" i="1"/>
  <c r="D6" i="1"/>
  <c r="C6" i="1"/>
  <c r="C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Altantuya</author>
  </authors>
  <commentList>
    <comment ref="E168" authorId="0" shapeId="0" xr:uid="{9EA6DC9E-F812-4631-B657-02E3B1A9F80B}">
      <text>
        <r>
          <rPr>
            <b/>
            <sz val="8"/>
            <color indexed="81"/>
            <rFont val="Tahoma"/>
            <family val="2"/>
          </rPr>
          <t>ахлах сургууль болсон</t>
        </r>
      </text>
    </comment>
  </commentList>
</comments>
</file>

<file path=xl/sharedStrings.xml><?xml version="1.0" encoding="utf-8"?>
<sst xmlns="http://schemas.openxmlformats.org/spreadsheetml/2006/main" count="3999" uniqueCount="1255">
  <si>
    <t>2.1. БАГА, ДУНД БОЛОВСРОЛЫН САЛБАРЫН НЭГДСЭН ҮЗҮҮЛЭЛТ</t>
  </si>
  <si>
    <t>Үзүүлэлт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</si>
  <si>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</si>
  <si>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</si>
  <si>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</si>
  <si>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</si>
  <si>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</si>
  <si>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</si>
  <si>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</si>
  <si>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</si>
  <si>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</si>
  <si>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Сургууль</t>
  </si>
  <si>
    <t>Өмчийн хэлбэр</t>
  </si>
  <si>
    <t>Төрийн</t>
  </si>
  <si>
    <t xml:space="preserve">Хувийн </t>
  </si>
  <si>
    <t>Байршил</t>
  </si>
  <si>
    <t>Хот</t>
  </si>
  <si>
    <t>Хөдөө</t>
  </si>
  <si>
    <t>Бүлэг</t>
  </si>
  <si>
    <t>3 дугаар ээлжинд хичээллэдэг бүлэг</t>
  </si>
  <si>
    <t>Суралцагч /өдөр/</t>
  </si>
  <si>
    <t>Хүйсээр</t>
  </si>
  <si>
    <t>эмэгтэй</t>
  </si>
  <si>
    <t>эрэгтэй</t>
  </si>
  <si>
    <t>Нийт суралцагчид</t>
  </si>
  <si>
    <t>Нэгдүгээр ангид суралцагч</t>
  </si>
  <si>
    <t>Хөгжлийн бэрхшээлтэй суралцагч</t>
  </si>
  <si>
    <t>Малчдын хүүхэд</t>
  </si>
  <si>
    <t>Төрийн өмчийн сургууль</t>
  </si>
  <si>
    <t>Хувийн сургууль</t>
  </si>
  <si>
    <t>Суралцагч /орой, эчнээ/</t>
  </si>
  <si>
    <t>Үүнээс</t>
  </si>
  <si>
    <t>орой</t>
  </si>
  <si>
    <t>эчнээ</t>
  </si>
  <si>
    <t>Дүйцсэн хөтөлбөрөөр суралцагч</t>
  </si>
  <si>
    <t>Дотуур байр</t>
  </si>
  <si>
    <t>Дотуур байранд амьдарч буй хүүхэд</t>
  </si>
  <si>
    <t>Нийт багш, ажиллагчид</t>
  </si>
  <si>
    <t>Үндсэн багш</t>
  </si>
  <si>
    <t>2015-2016</t>
  </si>
  <si>
    <t>2016-2017</t>
  </si>
  <si>
    <t>2017-2018</t>
  </si>
  <si>
    <t>2018-2019</t>
  </si>
  <si>
    <t>2019-2020</t>
  </si>
  <si>
    <t>2020-2021</t>
  </si>
  <si>
    <t xml:space="preserve">2.2.  ЕРӨНХИЙ БОЛОВСРОЛЫН СУРГУУЛЬ, БҮЛЭГ, СУРАЛЦАГЧДЫН ТОО (байршил, хэв шинжээр) </t>
  </si>
  <si>
    <t>№</t>
  </si>
  <si>
    <t>Аймаг, нийслэл</t>
  </si>
  <si>
    <t>Суралцагчид</t>
  </si>
  <si>
    <t>Бүгд</t>
  </si>
  <si>
    <t>Байршлаар</t>
  </si>
  <si>
    <t>Хэв шинжээр</t>
  </si>
  <si>
    <t>Хэв шинжтээр</t>
  </si>
  <si>
    <t>Аймгийн төв</t>
  </si>
  <si>
    <t>Сумын төв</t>
  </si>
  <si>
    <t>Баг</t>
  </si>
  <si>
    <t>12 жил</t>
  </si>
  <si>
    <t>9 жил</t>
  </si>
  <si>
    <t>Бага</t>
  </si>
  <si>
    <t>БҮГД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</si>
  <si>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</si>
  <si>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</si>
  <si>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</si>
  <si>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</si>
  <si>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</si>
  <si>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</si>
  <si>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Дорнод</t>
  </si>
  <si>
    <t>Дундговь</t>
  </si>
  <si>
    <t>Завхан</t>
  </si>
  <si>
    <t>Өвөрхангай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</si>
  <si>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</si>
  <si>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</si>
  <si>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</si>
  <si>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</si>
  <si>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</si>
  <si>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</si>
  <si>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</si>
  <si>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Хэнтий</t>
  </si>
  <si>
    <t>Дархан-Уул</t>
  </si>
  <si>
    <t>Улаанбаатар</t>
  </si>
  <si>
    <t>Орхон</t>
  </si>
  <si>
    <t>Говьсүмбэр</t>
  </si>
  <si>
    <t>Бусад</t>
  </si>
  <si>
    <t>Бусад гэдэгт БНСУ дахь Монгол сургууль, Кембрижийн хөтөлбөрөөр хичээллэж байгаа сургуулиудыг хамруулав. Хот гэдэгт бусад гэсэн үзүүлэлтийг нэмж тооцсон болно.</t>
  </si>
  <si>
    <t>2.3. ЕРӨНХИЙ БОЛОВСРОЛЫН СУРГУУЛИЙН ЗАРИМ ТООН ҮЗҮҮЛЭЛТ</t>
  </si>
  <si>
    <t>Ерөнхий боловсролын сургууль</t>
  </si>
  <si>
    <t>Дотуур байрны тоо</t>
  </si>
  <si>
    <t>Дотуур байранд сууж байгаа хүүхэд</t>
  </si>
  <si>
    <t xml:space="preserve">Сургууль /төрийн болон хувийн өмч/ </t>
  </si>
  <si>
    <t>Суралцагчдын тоо</t>
  </si>
  <si>
    <r>
      <t xml:space="preserve">Нийт багш </t>
    </r>
    <r>
      <rPr>
        <b/>
        <sz val="8"/>
        <color indexed="8"/>
        <rFont val="Arial"/>
        <family val="2"/>
      </rPr>
      <t>/төрийн, хувийн/</t>
    </r>
  </si>
  <si>
    <t xml:space="preserve">Үүнээс: </t>
  </si>
  <si>
    <t xml:space="preserve">Төрийн өмчийн сургуулийн багш </t>
  </si>
  <si>
    <t>Бага сургууль</t>
  </si>
  <si>
    <t xml:space="preserve">Дунд сургууль </t>
  </si>
  <si>
    <t xml:space="preserve">Ахлах сургууль </t>
  </si>
  <si>
    <t>Цогцолбор сургууль</t>
  </si>
  <si>
    <t>Төрийн өмчийн            ЕБС-д</t>
  </si>
  <si>
    <t>Хувийн өмчийн ЕБС-д</t>
  </si>
  <si>
    <t xml:space="preserve">Бүгд </t>
  </si>
  <si>
    <t>Үүнээс:</t>
  </si>
  <si>
    <t>Бага анги</t>
  </si>
  <si>
    <t>Дунд анги</t>
  </si>
  <si>
    <t>Ахлах анги</t>
  </si>
  <si>
    <t>Дунд</t>
  </si>
  <si>
    <t>Төр</t>
  </si>
  <si>
    <t>Хувь</t>
  </si>
  <si>
    <t>эм</t>
  </si>
  <si>
    <t>Хувийн</t>
  </si>
  <si>
    <t xml:space="preserve"> </t>
  </si>
  <si>
    <t>2.4. АЙМАГ, НИЙСЛЭЛИЙН ЕРӨНХИЙ БОЛОВСРОЛЫН СУРГУУЛИЙН ҮНДСЭН ҮЗҮҮЛЭЛТҮҮД</t>
  </si>
  <si>
    <t>Д/д</t>
  </si>
  <si>
    <t>Бүлгийн тоо</t>
  </si>
  <si>
    <t>Бүлэг дүүргэлт</t>
  </si>
  <si>
    <t>Үндсэн багшийн тоо</t>
  </si>
  <si>
    <t>Үүнээс: эмэгтэй</t>
  </si>
  <si>
    <t>I-V анги</t>
  </si>
  <si>
    <t>VI-IX анги</t>
  </si>
  <si>
    <t>X-XII анги</t>
  </si>
  <si>
    <t>Үүнээс: III ээлжинд</t>
  </si>
  <si>
    <t>БАРУУН БҮС</t>
  </si>
  <si>
    <t>ХАНГАЙН БҮС</t>
  </si>
  <si>
    <t>ТӨВИЙН БҮС</t>
  </si>
  <si>
    <t>ЗҮҮН БҮС</t>
  </si>
  <si>
    <t>Тайлбар: Үндсэн багшийн тоонд албан бус боловсролын багш ороогүй болно.</t>
  </si>
  <si>
    <t xml:space="preserve">2.5. СУРАЛЦАГЧИД (үндсэн үзүүлэлт, анги, хүйсээр) </t>
  </si>
  <si>
    <t>Анги</t>
  </si>
  <si>
    <t>I</t>
  </si>
  <si>
    <t>II</t>
  </si>
  <si>
    <t>III</t>
  </si>
  <si>
    <t>IV</t>
  </si>
  <si>
    <t>V</t>
  </si>
  <si>
    <t>VI</t>
  </si>
  <si>
    <t>VII</t>
  </si>
  <si>
    <t xml:space="preserve">VIII      </t>
  </si>
  <si>
    <t xml:space="preserve">IX              </t>
  </si>
  <si>
    <t xml:space="preserve">X       </t>
  </si>
  <si>
    <t xml:space="preserve">XI  </t>
  </si>
  <si>
    <t>XII</t>
  </si>
  <si>
    <t>Ахлах</t>
  </si>
  <si>
    <t>Нийт суралцагчдаас</t>
  </si>
  <si>
    <t>Үүнээс:Эмэгтэй</t>
  </si>
  <si>
    <t>Нийт бүлгийн тоо</t>
  </si>
  <si>
    <t xml:space="preserve">    Үүнээс: III ээлжинд хичээллэдэг</t>
  </si>
  <si>
    <t>Гадаадын харьяат</t>
  </si>
  <si>
    <t>Бүтэн өнчин</t>
  </si>
  <si>
    <t>Анги улиран суралцаж байгаа</t>
  </si>
  <si>
    <t>Хөгжлийн бэрхшээлтэй суралцагчид</t>
  </si>
  <si>
    <t>Хөгжлийн бэрхшээлийн хэлбэрээр:</t>
  </si>
  <si>
    <t>Харааны</t>
  </si>
  <si>
    <t>Сонсголын</t>
  </si>
  <si>
    <t>Ярианы</t>
  </si>
  <si>
    <t>Сэтгэцийн</t>
  </si>
  <si>
    <t>Хөдөлгөөний</t>
  </si>
  <si>
    <t xml:space="preserve">Хавсарсан хэлбэрийн </t>
  </si>
  <si>
    <r>
      <t>2.6. ЕРӨНХИЙ БОЛОВСРОЛЫН СУРГУУЛЬД ӨДРӨӨР СУРАЛЦАГЧИД (аймаг, нийслэл, анги, хүйсээр</t>
    </r>
    <r>
      <rPr>
        <b/>
        <sz val="12"/>
        <rFont val="Arial"/>
        <family val="2"/>
      </rPr>
      <t>)</t>
    </r>
  </si>
  <si>
    <t>Бага боловсрол</t>
  </si>
  <si>
    <t>Суурь боловсрол</t>
  </si>
  <si>
    <t>Бүрэн дунд боловсрол</t>
  </si>
  <si>
    <t>I анги</t>
  </si>
  <si>
    <t>II анги</t>
  </si>
  <si>
    <t xml:space="preserve">III анги </t>
  </si>
  <si>
    <t xml:space="preserve">IV анги </t>
  </si>
  <si>
    <t xml:space="preserve">V анги </t>
  </si>
  <si>
    <t xml:space="preserve">VI  анги </t>
  </si>
  <si>
    <t>VII анги</t>
  </si>
  <si>
    <t xml:space="preserve">VIII  анги </t>
  </si>
  <si>
    <t xml:space="preserve">IX анги             </t>
  </si>
  <si>
    <t xml:space="preserve">X  анги </t>
  </si>
  <si>
    <t xml:space="preserve">XI анги </t>
  </si>
  <si>
    <t>XII анги</t>
  </si>
  <si>
    <t>Эм</t>
  </si>
  <si>
    <t>2.7.   ЕРӨНХИЙ БОЛОВСРОЛЫН СУРГУУЛИЙН БАГШ, СУРАЛЦАГЧИД, БҮЛГИЙН ТОО (сургуулиар)</t>
  </si>
  <si>
    <t>Аймаг</t>
  </si>
  <si>
    <t>Хэв шинж</t>
  </si>
  <si>
    <t>Сургуулийн нэр</t>
  </si>
  <si>
    <t>Алслагдсан байдал /Аймгийн төвөөс/</t>
  </si>
  <si>
    <t>БҮЛЭГ</t>
  </si>
  <si>
    <t>СУРАЛЦАГЧИД</t>
  </si>
  <si>
    <t>БАГШ</t>
  </si>
  <si>
    <t>¯¿íýýñ: ýìýãòýé</t>
  </si>
  <si>
    <t>Төрийн өмч</t>
  </si>
  <si>
    <t>Хувийн өмч</t>
  </si>
  <si>
    <t>Баян-өлгий</t>
  </si>
  <si>
    <t>Говь-алтай</t>
  </si>
  <si>
    <t xml:space="preserve">Сэлэнгэ </t>
  </si>
  <si>
    <t>Дархан-уул</t>
  </si>
  <si>
    <t>Архангай аймаг</t>
  </si>
  <si>
    <t xml:space="preserve">   Төрийн өмчийн</t>
  </si>
  <si>
    <t xml:space="preserve">      Ар</t>
  </si>
  <si>
    <t>А</t>
  </si>
  <si>
    <t>Архангай аймгийн Эрдэнэбулган сумын ерөнхий боловсролын лаборатори 1 дүгээр сургууль</t>
  </si>
  <si>
    <t>Архангай аймгийн Эрдэнэбулган сумын ерөнхий боловсролын хоёрдугаар сургууль</t>
  </si>
  <si>
    <t>Архангай аймгийн Эрдэнэбулган сумын ерөнхий боловсролын гуравдугаар сургууль</t>
  </si>
  <si>
    <t>Архангай аймгийн Эрдэнэбулган сумын ерөнхий боловсролын дөрөвдүгээр сургууль</t>
  </si>
  <si>
    <t>Архангай аймгийн Эрдэнэбулган сумын ерөнхий боловсролын тав дугаар сургууль</t>
  </si>
  <si>
    <t>С</t>
  </si>
  <si>
    <t>Архангай аймгийн Батцэнгэл сумын ерөнхий боловсролын сургууль</t>
  </si>
  <si>
    <t>Архангай аймгийн Булган сумын ерөнхий боловсролын сургууль</t>
  </si>
  <si>
    <t>Архангай аймгийн Жаргалант сумын ерөнхий боловсролын сургууль</t>
  </si>
  <si>
    <t>Архангай аймгийн Эрдэнэбулган сумын Ирээдүй цогцолбор сургууль</t>
  </si>
  <si>
    <t>Архангай аймгийн Ихтамир сумын ерөнхий боловсролын сургууль</t>
  </si>
  <si>
    <t>Б</t>
  </si>
  <si>
    <t>Архангай аймгийн Тариат сумын 8-н жилийн дунд сургууль</t>
  </si>
  <si>
    <t>Архангай аймгийн Тариат сумын ерөнхий боловсролын сургууль</t>
  </si>
  <si>
    <t>Архангай аймгийн Төвшрүүлэх сумын ерөнхий боловсролын сургууль</t>
  </si>
  <si>
    <t>Архангай аймгийн Хайрхан сумын ерөнхий боловсролын сургууль</t>
  </si>
  <si>
    <t>Архангай аймгийн Чулуут сум бага сургууль</t>
  </si>
  <si>
    <t>Архангай аймгийн Хангай сумын ерөнхий боловсролын сургууль</t>
  </si>
  <si>
    <t>Архангай аймгийн Өндөр-улаан сумын хануй багийн бага сургууль</t>
  </si>
  <si>
    <t>Архангай аймгийн Хашаат сумын ерөнхий боловсролын сургууль</t>
  </si>
  <si>
    <t>Архангай аймгийн Жаргалант сумын Бага сургууль</t>
  </si>
  <si>
    <t>Архангай аймгийн Эрдэнэбулган сумын хоршооллын бага сургууль</t>
  </si>
  <si>
    <t>Архангай аймгийн Хотонт сумын ерөнхий боловсролын сургууль</t>
  </si>
  <si>
    <t>Архангай аймгийн Цахир сумын ерөнхий боловсролын сургууль</t>
  </si>
  <si>
    <t>Архангай аймгийн Цэнхэр сумын ерөнхий боловсролын сургууль</t>
  </si>
  <si>
    <t>Архангай аймгийн Цэцэрлэг сумын ерөнхий боловсролын сургууль</t>
  </si>
  <si>
    <t>Архангай аймгийн чулуут сумын ерөнхий боловсролын сургууль</t>
  </si>
  <si>
    <t>Архангай аймгийн Эрдэнэмандал сумын ерөнхий боловсролын сургууль</t>
  </si>
  <si>
    <t>Архангай аймгийн Өгийнуур сумын ерөнхий боловсролын сургууль</t>
  </si>
  <si>
    <t>Архангай аймгийн Өлзийт сумын ерөнхий боловсролын сургууль</t>
  </si>
  <si>
    <t>Архангай аймгийн Өндөр-Улаан сумын Ерөнхий боловсролын сургууль</t>
  </si>
  <si>
    <t>Архангай аймгийн хотонт сумын өндөрсант багийн ерөнхий боловсролын дунд сургууль</t>
  </si>
  <si>
    <t xml:space="preserve">   Төрийн өмчийн бүгд</t>
  </si>
  <si>
    <t/>
  </si>
  <si>
    <t xml:space="preserve">   Хувийн өмчийн</t>
  </si>
  <si>
    <t>Шинжлэх ухаан технологийн Эрдэм ахлах сургууль</t>
  </si>
  <si>
    <t>Архангай аймгийн Гурван тамир коллеж</t>
  </si>
  <si>
    <t>Архангай аймгийн Ирвэс лицей сургууль</t>
  </si>
  <si>
    <t xml:space="preserve">   Хувийн өмчийн бүгд</t>
  </si>
  <si>
    <t>Архангай аймаг бүгд</t>
  </si>
  <si>
    <t>Баян-Өлгий аймаг</t>
  </si>
  <si>
    <t xml:space="preserve">      Бө</t>
  </si>
  <si>
    <t>Баян-Өлгий аймгийн Өлгий сумын ерөнхий боловсролын нэг дүгээр сургууль</t>
  </si>
  <si>
    <t>Баян-Өлгий аймгийн Өлгий сумын ерөнхий боловсролын долоо дугаар сургууль</t>
  </si>
  <si>
    <t>Баян-Өлгий аймгийн Өлгий сумын ерөнхий боловсролын лаборатори хоёрдугаар сургууль</t>
  </si>
  <si>
    <t>Баян-Өлгий сумын Өлгий сумын хоёрдугаар бага сургууль</t>
  </si>
  <si>
    <t>Баян-Өлгий аймгийн ерөнхий боловсролын лаборатори гурав дугаар сургууль</t>
  </si>
  <si>
    <t>Баян-Өлгий аймгийн Өлгий сумын ерөнхий боловсролын 4 дүгээр сургууль</t>
  </si>
  <si>
    <t>Баян-Өлгий аймгийн Өлгий сумын Ерөнхий боловсролын 5 дугаар сургууль</t>
  </si>
  <si>
    <t>Баян-Өлгий аймгийн Өлгий сумын ерөнхий боловсролын зургаадугаар сургууль</t>
  </si>
  <si>
    <t>Баян-Өлгий аймгийн Алтай сумын ерөнхий боловсролын нэгдүгээр сургууль</t>
  </si>
  <si>
    <t>Баян-Өлгий аймгийн Алтанцөгц сумын ерөнхий боловсролын сургууль</t>
  </si>
  <si>
    <t>Баян-Өлгий аймгийн Баяннуур сумын ерөнхий боловсролын нэгдүгээр сургууль</t>
  </si>
  <si>
    <t>Баян-Өлгий аймгийн Дэлүүн сумын ерөнхий боловсролын гуравдугаар сургууль</t>
  </si>
  <si>
    <t>Баян-Өлгий аймгийн Бугат сумын ерөнхий боловсролын сургууль</t>
  </si>
  <si>
    <t>Баян-Өлгий аймгийн Булган сумын ерөнхий боловсролын нэгдүгээр сургууль</t>
  </si>
  <si>
    <t>Баян-Өлгий аймгийн Буянт сумын ерөнхий боловсролын сургууль</t>
  </si>
  <si>
    <t>Баян-Өлгий аймгийн Сагсай сумын ерөнхий боловсролын хоёр дугаар сургууль</t>
  </si>
  <si>
    <t>Баян-Өлгий аймгийн Дэлүүн сумын ерөнхий боловсролын нэгдүгээр сургууль</t>
  </si>
  <si>
    <t>Баян-Өлгий аймгийн Цэнгэл сумын ерөнхий боловсролын гуравдугаар сургууль</t>
  </si>
  <si>
    <t>Баян-Өлгий аймгийн Толбо сумын ерөнхий боловсролын сургууль</t>
  </si>
  <si>
    <t>Баян-Өлгий аймгийн Ногооннуур сумын ерөнхий боловсролын нэг дүгээр сургууль</t>
  </si>
  <si>
    <t>Баян-Өлгий аймгийн Улаанхус сумын ерөнхий боловсролын хоёрдугаар сургууль</t>
  </si>
  <si>
    <t>Баян-Өлгий аймгийн Сагсай сумын ерөнхий боловсролын нэгдүгээр сургууль</t>
  </si>
  <si>
    <t>Баян-Өлгий аймгийн Дэлүүн сумын ерөнхий боловсролын хоёр дугаар сургууль</t>
  </si>
  <si>
    <t>Баян-Өлгий аймгийн Цэнгэл сумын ерөнхий боловсролын хоёр дугаар сургууль</t>
  </si>
  <si>
    <t>Баян-Өлгий аймгийн Алтай сумын ерөнхий боловсролын хоёр дугаар сургууль</t>
  </si>
  <si>
    <t>Баян-Өлгий аймгийн Улаанхус сумын ерөнхий боловсролын нэгдүгээр сургууль</t>
  </si>
  <si>
    <t>Баян-Өлгий аймгийн Ногооннуур сумын ерөнхий боловсролын 4 дүгээр сургууль</t>
  </si>
  <si>
    <t>Баян-Өлгий аймгийн Ногооннуур сумын ерөнхий боловсролын хоёр дугаар сургууль</t>
  </si>
  <si>
    <t>Баян-Өлгий аймгийн Өлгий сумын ерөнхий боловсролын найм дугаар сургууль</t>
  </si>
  <si>
    <t>Баян-Өлгий аймгийн Улаанхус сумын Ерөнхий боловсролын гурав дугаар сургууль</t>
  </si>
  <si>
    <t>Баян-Өлгий аймгийн Баяннуур сумын Ерөнхий боловсролын хоёр дугаар сургууль</t>
  </si>
  <si>
    <t>Баян-Өлгий аймгийн Цагааннуур тосгоны ерөнхий боловсролын сургууль</t>
  </si>
  <si>
    <t>Баян-Өлгий аймгийн Цэнгэл сумын ерөнхий боловсролын нэгдүгээр сургууль</t>
  </si>
  <si>
    <t>Баян-Өлгий аймгийн Баяннуур сумын ерөнхий боловсролын гурав дугаар сургууль</t>
  </si>
  <si>
    <t>Баян-Өлгий аймгийн Ногооннуур сумын ерөнхий боловсролын гурав дугаар сургууль</t>
  </si>
  <si>
    <t>Баян-Өлгий аймгийн Булган сумын Шүвтэрийн бага сургууль</t>
  </si>
  <si>
    <t>Баян-Өлгий аймгийн Булган сумын ерөнхий боловсролын хоёрдугаар сургууль</t>
  </si>
  <si>
    <t>Баян-Өлгий.Өлгий.Ерөнхий боловсролын аравдугаар сургууль</t>
  </si>
  <si>
    <t>Баян-Өлгий аймгийн ерөнхий боловсролын бастама сургууль</t>
  </si>
  <si>
    <t>Баян-Өлгий аймгийн ерөнхий боловсролын Билге тегин сургууль</t>
  </si>
  <si>
    <t>Баян-Өлгий аймгийн ерөнхий боловсролын Дарын цогцолбор сургууль</t>
  </si>
  <si>
    <t>Баян-Өлгий аймгийн ерөнхий боловсролын Зайд сургууль</t>
  </si>
  <si>
    <t>Баян-Өлгий аймгийн ерөнхий боловсролын Руханият сургууль</t>
  </si>
  <si>
    <t>Ерөнхий боловсролын Баян өлгий эмпати сургууль</t>
  </si>
  <si>
    <t>Баян-Өлгий аймаг бүгд</t>
  </si>
  <si>
    <t>Баянхонгор аймаг</t>
  </si>
  <si>
    <t xml:space="preserve">      Бх</t>
  </si>
  <si>
    <t>Баянхонгор аймгийн Баацагаан сумын ерөнхий боловсролын сургууль</t>
  </si>
  <si>
    <t>Баянхонгор аймгийн Баян-Овоо сумын ерөнхий боловсролын сургууль</t>
  </si>
  <si>
    <t>Баянхонгор аймгийн Баянхонгор сумын сургууль цэцэрлэгийн цогцолбор</t>
  </si>
  <si>
    <t>Баянхонгор аймгийн Баян-Өндөр сумын ерөнхий боловсролын сургууль</t>
  </si>
  <si>
    <t>Баянхонгор аймгийн Баянбулаг сумын ерөнхий боловсролын сургууль</t>
  </si>
  <si>
    <t>Баянхонгор аймгийн Бууцагаан сумын Баян бүрд багийн ерөнхий боловсролын сургууль</t>
  </si>
  <si>
    <t>Баянхонгор аймгийн Баянговь сумын ерөнхий боловсролын сургууль</t>
  </si>
  <si>
    <t>Баянхонгор аймгийн Баянлиг сумын ерөнхий боловсролын сургууль</t>
  </si>
  <si>
    <t>Баянхонгор аймгийн Галуут сумын Мандал багийн ерөнхий боловсролын сургууль</t>
  </si>
  <si>
    <t>Баянхонгор аймгийн Баянцагаан сумын ерөнхий боловсролын сургууль</t>
  </si>
  <si>
    <t>Баянхонгор аймгийн Богд сумын ерөнхий боловсролын сургууль</t>
  </si>
  <si>
    <t>Баянхонгор аймгийн Бууцагаан сумын ерөнхий боловсролын сургууль</t>
  </si>
  <si>
    <t>Баянхонгор аймгийн Бөмбөгөр сумын ерөнхий боловсролын сургууль</t>
  </si>
  <si>
    <t>Баянхонгор аймгийн Галуут сумын ерөнхий боловсролын сургууль</t>
  </si>
  <si>
    <t>Баянхонгор аймгийн Баянлиг сумын Гашуун дэл багийн ерөнхий боловсролын сургууль</t>
  </si>
  <si>
    <t>Баянхонгор аймгийн Гурванбулаг сумын ерөнхий боловсролын сургууль</t>
  </si>
  <si>
    <t>Баянхонгор аймгийн Жаргалант сумын ерөнхий боловсролын сургууль</t>
  </si>
  <si>
    <t>Баянхонгор аймгийн Жинст сумын ерөнхий боловсролын сургууль</t>
  </si>
  <si>
    <t>Баянхонгор аймгийн Заг сумын ерөнхий боловсролын сургууль</t>
  </si>
  <si>
    <t>Баянхонгор аймгийн Баянхонгор сумын ерөнхий боловсролын Номгон сургууль</t>
  </si>
  <si>
    <t>Баянхонгор аймгийн ерөнхий боловсролын лаборатори номун далай цогцолбор сургууль</t>
  </si>
  <si>
    <t>Баянхонгор аймгийн Баянхонгор сумын ерөнхий боловсролын Соого Сейкео сургууль</t>
  </si>
  <si>
    <t>Баянхонгор аймгийн Хүрээмарал сумын ерөнхий боловсролын сургууль</t>
  </si>
  <si>
    <t>Баянхонгор аймгийн Өлзийт сумын ерөнхий боловсролын сургууль</t>
  </si>
  <si>
    <t>Баянхонгор аймгийн Баянхонгор сумын Шаргалжуут багийн ерөнхий боловсролын сургууль</t>
  </si>
  <si>
    <t>Баянхонгор аймгийн Шинэжинст сумын ерөнхий боловсролын сургууль</t>
  </si>
  <si>
    <t>Баянхонгор аймгийн Баянхонгор сумын ерөнхий боловсролын Эрдэм сургууль</t>
  </si>
  <si>
    <t>Баянхонгор аймгийн Баянхонгор сумын ерөнхий боловсролын Эрдэнэмандал сургууль</t>
  </si>
  <si>
    <t>Баянхонгор аймгийн Эрдэнэцогт сумын ерөнхий боловсролын сургууль</t>
  </si>
  <si>
    <t>Баянхонгор бага сургууль</t>
  </si>
  <si>
    <t>Баянхонгор аймгийн ерөнхий боловсролын төгс алгоритм сургууль</t>
  </si>
  <si>
    <t>Баянхонгор аймаг бүгд</t>
  </si>
  <si>
    <t>Булган аймаг</t>
  </si>
  <si>
    <t xml:space="preserve">      Бу</t>
  </si>
  <si>
    <t>Булган аймгийн Баян-Агт сумын ерөнхий боловсролын сургууль</t>
  </si>
  <si>
    <t>Булган аймгийн Баяннуур сумын Ерөнхий боловсролын сургууль</t>
  </si>
  <si>
    <t>Булган аймгийн Бугат сумын ерөнхий боловсролын сургууль</t>
  </si>
  <si>
    <t>Булган аймгийн Булган сумын Ерөнхий боловсролын 1 дүгээр сургууль</t>
  </si>
  <si>
    <t>Булган аймгийн Бүрэгхангай сумын Ерөнхий боловсролын сургууль</t>
  </si>
  <si>
    <t>Булган аймгийн Гурванбулаг сумын Ерөнхий боловсролын сургууль</t>
  </si>
  <si>
    <t>Булган аймгийн Дашинчилэн сумын ерөнхий боловсролын сургууль</t>
  </si>
  <si>
    <t>Булган аймгийн Могод сумын Ерөнхий боловсролын сургууль</t>
  </si>
  <si>
    <t>Булган аймгийн Орхон сумын Ерөнхий боловсролын сургууль</t>
  </si>
  <si>
    <t>Булган аймгийн Рашаант сумын ерөнхий боловсролын сургууль</t>
  </si>
  <si>
    <t>Булган аймгийн Сайхан сумын Ерөнхий боловсролын сургууль</t>
  </si>
  <si>
    <t>Булган аймгийн Булган сумын Спортын төрөлжсөн сургалттай Ерөнхий боловсролын сургууль</t>
  </si>
  <si>
    <t>Булган аймгийн Сэлэнгэ сумын Ерөнхий боловсролын сургууль</t>
  </si>
  <si>
    <t>Булган аймгийн Тэшиг сумын Ерөнхий боловсролын сургууль</t>
  </si>
  <si>
    <t>Уньт  багийн  бага  сургууль</t>
  </si>
  <si>
    <t>Булган аймгийн Хангал сумын Ерөнхий боловсролын сургууль</t>
  </si>
  <si>
    <t>Хантай багийн бага сургууль</t>
  </si>
  <si>
    <t>Булган аймгийн Хишиг-Өндөр сумын Ерөнхий боловсролын лаборатори сургууль</t>
  </si>
  <si>
    <t>Булган аймгийн Хутаг-Өндөр сумын Ерөнхий боловсролын сургууль</t>
  </si>
  <si>
    <t>Булган аймгийн Хангал сумын Хялганат тосгоны Ерөнхий боловсролын сургууль</t>
  </si>
  <si>
    <t>Булган аймгийн Булган сумын Ерөнхий боловсролын лаборатори Эрдмийн өргөө цогцолбор сургууль</t>
  </si>
  <si>
    <t>Булган аймгийн Булган сумын Ерөнхий боловсролын 3 дугаар сургууль</t>
  </si>
  <si>
    <t>Булган аймаг бүгд</t>
  </si>
  <si>
    <t>Говь-Алтай аймаг</t>
  </si>
  <si>
    <t xml:space="preserve">      Га</t>
  </si>
  <si>
    <t>Говь-Алтай аймгийн Есөнбулаг сумын ерөнхий боловсролын хоёрдугаар сургууль</t>
  </si>
  <si>
    <t>Говь-Алтай аймгийн Есөнбулаг сумын ерөнхий боловсролын гуравдугаар сургууль</t>
  </si>
  <si>
    <t>Говь-Алтай аймгийн Алтай сумын ерөнхий боловсролын сургууль</t>
  </si>
  <si>
    <t>Говь-Алтай аймгийн Тонхил сумын Алтансоёмбын сургууль</t>
  </si>
  <si>
    <t>АШУҮИС-ийн Говь-Алтай аймаг дахь анагаах ухааны салбар сургууль</t>
  </si>
  <si>
    <t>Говь-Алтай аймгийн Баян-Уул сумын ерөнхий боловсролын сургууль</t>
  </si>
  <si>
    <t>Говь-Алтай аймгийн Цогт сумын Баянтоорой багийн ерөнхий боловсролын сургууль</t>
  </si>
  <si>
    <t>Говь-Алтай аймгийн Бигэр сумын ерөнхий боловсролын сургууль</t>
  </si>
  <si>
    <t>Говь-Алтай аймгийн Гуулин багийн ерөнхий боловсролын сургууль</t>
  </si>
  <si>
    <t>Говь-Алтай аймгийн Дарив сумын ерөнхий боловсролын сургууль</t>
  </si>
  <si>
    <t>Говь-Алтай аймгийн Дэлгэр сумын ерөнхий боловсролын сургууль</t>
  </si>
  <si>
    <t>Говь-Алтай аймгийн Жаргалан сумын ерөнхий боловсролын сургууль</t>
  </si>
  <si>
    <t>Говь-Алтай аймгийн ерөнхий боловсролын лаборатори нэгдүгээр сургууль</t>
  </si>
  <si>
    <t>Говь-Алтай аймгийн Олонбулаг багийн ерөнхий боловсролын сургууль</t>
  </si>
  <si>
    <t>Говь-Алтай аймгийн Тайшир сумын ерөнхий боловсролын сургууль</t>
  </si>
  <si>
    <t>Говь-Алтай аймгийн Тахийн тал багийн ерөнхий боловсролын сургууль</t>
  </si>
  <si>
    <t>Говь-Алтай аймгийн Тонхил сумын ерөнхий боловсролын сургууль</t>
  </si>
  <si>
    <t>Говь-Алтай аймгийн Төгрөг сумын ерөнхий боловсролын сургууль</t>
  </si>
  <si>
    <t>Говь-Алтай аймгийн Бугат сумын ерөнхий боловсролын сургууль</t>
  </si>
  <si>
    <t>Говь-Алтай аймгийн Халиун сумын ерөнхий боловсролын сургууль</t>
  </si>
  <si>
    <t>Говь-Алтай аймгийн ерөнхий боловсролын Хантайшир-эрдэм цогцолбор сургууль</t>
  </si>
  <si>
    <t>Говь-Алтай аймгийн Хөхморьт сумын ерөнхий боловсролын сургууль</t>
  </si>
  <si>
    <t>Говь-Алтай аймгийн Цогт сумын ерөнхий боловсролын сургууль</t>
  </si>
  <si>
    <t>Говь-Алтай аймгийн Цээл сумын ерөнхий боловсролын сургууль</t>
  </si>
  <si>
    <t>Говь-Алтай аймгийн Чандмань сумын ерөнхий боловсролын сургууль</t>
  </si>
  <si>
    <t>Говь-Алтай аймгийн Шарга сумын ерөнхий боловсролын сургууль</t>
  </si>
  <si>
    <t>Говь-Алтай аймгийн Эрдэнэ сумын ерөнхий боловсролын сургууль</t>
  </si>
  <si>
    <t>Говь-Алтай аймгийн Есөнбулаг сумын ерөнхий боловсролын дөрөвдүгээр сургууль</t>
  </si>
  <si>
    <t>Говь-Алтай аймаг бүгд</t>
  </si>
  <si>
    <t>Дорноговь аймаг</t>
  </si>
  <si>
    <t xml:space="preserve">      До</t>
  </si>
  <si>
    <t>Дорноговь аймгийн Сайншанд сумын ерөнхий боловсролын 1 дүгээр сургууль</t>
  </si>
  <si>
    <t>Дорноговь аймгийн Сайншанд сумын ерөнхий боловсролын лаборатори хоёрдугаар сургууль</t>
  </si>
  <si>
    <t>Дорноговь аймгийн Сайншанд сумын ерөнхий боловсролын 3 дугаар сургууль</t>
  </si>
  <si>
    <t>Дорноговь аймгийн Сайншанд сумын ерөнхий боловсролын тавдугаар сургууль</t>
  </si>
  <si>
    <t>Дорноговь аймгийн Айраг сумын ерөнхий боловсролын сургууль</t>
  </si>
  <si>
    <t>Дорноговь аймгийн Алтанширээ сумын ерөнхий боловсролын сургууль</t>
  </si>
  <si>
    <t>Дорноговь аймгийн Даланжаргалан сумын ерөнхий боловсролын дунд сургууль</t>
  </si>
  <si>
    <t>Дорноговь аймгийн Дэлгэрэх сумын ерөнхий боловсролын сургууль</t>
  </si>
  <si>
    <t>Дорноговь аймгийн Замын-үүд сумын ерөнхий боловсролын лаборатори нэгдүгээр сургууль</t>
  </si>
  <si>
    <t>Дорноговь аймгийн Замын-үүд сумын ерөнхий боловсролын хоёрдугаар сургууль</t>
  </si>
  <si>
    <t>Дорноговь аймгийн Сайншанд сумын Зүүнбаянгийн ерөнхий боловсролын сургууль</t>
  </si>
  <si>
    <t>Дорноговь аймгийн Иххэт сумын ерөнхий боловсролын сургууль</t>
  </si>
  <si>
    <t>Дорноговь аймгийн Мандах сумын ерөнхий боловсролын сургууль</t>
  </si>
  <si>
    <t>Дорноговь аймгийн Сайхандулаан сумын ерөнхий боловсролын сургууль</t>
  </si>
  <si>
    <t>Дорноговь аймгийн Улаанбадрах сумын ерөнхий боловсролын сургууль</t>
  </si>
  <si>
    <t>Дорноговь аймгийн Хатанбулаг сумын ерөнхий боловсролын сургууль</t>
  </si>
  <si>
    <t>Дорноговь аймгийн Хөвсгөл сумын ерөнхий боловсролын сургууль</t>
  </si>
  <si>
    <t>Дорноговь аймгийн Эрдэнэ сумын ерөнхий боловсролын сургууль</t>
  </si>
  <si>
    <t>Дорноговь аймгийн Өргөн сумын ерөнхий боловсролын сургууль</t>
  </si>
  <si>
    <t>Дорноговь аймгийн Замын-үүд сумын Ерөнхий боловсролын гуравдугаар сургууль</t>
  </si>
  <si>
    <t>Үлэмжтэнгэр Ерөнхий боловсролын сургууль</t>
  </si>
  <si>
    <t>Дорноговь аймаг бүгд</t>
  </si>
  <si>
    <t>Дорнод аймаг</t>
  </si>
  <si>
    <t xml:space="preserve">      Дд</t>
  </si>
  <si>
    <t>Дорнод аймгийн Баянтүмэн сумын ерөнхий боловсролын сургууль</t>
  </si>
  <si>
    <t>Дорнод аймгийн Хэрлэн сумын ерөнхий боловсролын 1 дүгээр сургууль</t>
  </si>
  <si>
    <t>Дорнод аймгийн Хэрлэн сумын ерөнхий боловсролын 2 дугаар сургууль</t>
  </si>
  <si>
    <t>Дорнод аймгийн Хэрлэн сумын ерөнхий боловсролын5 дугаар сургууль</t>
  </si>
  <si>
    <t>Дорнод аймгийн Хэрлэн сумын ерөнхий боловсролын 8 дугаар сургууль</t>
  </si>
  <si>
    <t>Дорнод аймгийн Хэрлэн сумын ерөнхий боловсролын 11 дүгээр сургууль</t>
  </si>
  <si>
    <t>Дорнод аймгийн Хэрлэн сумын ерөнхий боловсролын 12 дугаар сургууль</t>
  </si>
  <si>
    <t>Дорнод аймгийн Баян-Уул сумын ерөнхий боловсролын сургууль</t>
  </si>
  <si>
    <t>Дорнод аймгийн Баяндун сумын ерөнхий боловсролын сургууль</t>
  </si>
  <si>
    <t>Дорнод аймгийн Булган сумын ерөнхий боловсролын сургууль</t>
  </si>
  <si>
    <t>Дорнод аймгийн Гурванзагал сумын ерөнхий боловсролын сургууль</t>
  </si>
  <si>
    <t>Дорнод аймгийн Дашбалбар сумын Ерөнхий боловсролын сургууль</t>
  </si>
  <si>
    <t>Дорнод их сургуулийн харьяа ерөнхий боловсролын Дорнод ахлах сургууль</t>
  </si>
  <si>
    <t>Дорнод аймгийн Матад сумын ерөнхий боловсролын сургууль</t>
  </si>
  <si>
    <t>Дорнод аймгийн Хөлөнбуйр сумын ерөнхий боловсролын сургууль</t>
  </si>
  <si>
    <t>Дорнод аймгийн Сэргэлэн сумын ерөнхий боловсролын сургууль</t>
  </si>
  <si>
    <t>Дорнод аймгийн Халхгол сумын ерөнхий боловсролын сургууль</t>
  </si>
  <si>
    <t>Дорнод аймгийн Хэрлэн сумын Ерөнхий боловсролын Хан-Уул цогцолбор сургууль</t>
  </si>
  <si>
    <t>Дорнод аймгийн Цагаан-Овоо сумын ерөнхий боловсролын сургууль</t>
  </si>
  <si>
    <t>Дорнод аймгийн Чойбалсан сумын Ерөнхий боловсролын сургууль</t>
  </si>
  <si>
    <t>Дорнод аймгийн Чулуунхороот сумын ерөнхий боловсролын сургууль</t>
  </si>
  <si>
    <t>Дорнод аймгийн Хэрлэн сумын ерөнхий боловсролын шинэ хөгжил цогцолбор сургууль</t>
  </si>
  <si>
    <t>Дорнод аймгийн Халхгол сумын Ялалт багийн Ерөнхий боловсролын сургууль</t>
  </si>
  <si>
    <t>Дорнод аймгийн Хэрлэн сумын ерөнхий боловсролын фловер сургууль</t>
  </si>
  <si>
    <t>Дорнод аймгийн Хэрлэн сумын ерөнхий боловсролын Түгээмэл оюун сургууль</t>
  </si>
  <si>
    <t>Дорнод аймгийн Хэрлэн сумын ерөнхий боловсролын Дорно шинэ зуун сургууль</t>
  </si>
  <si>
    <t>Хэрлэн сумын ерөнхий боловсролын Долоодой сургууль</t>
  </si>
  <si>
    <t>Дорнод аймаг бүгд</t>
  </si>
  <si>
    <t>Дундговь аймаг</t>
  </si>
  <si>
    <t xml:space="preserve">      Ду</t>
  </si>
  <si>
    <t>Дундговь аймгийн ерөнхий боловсролын Хүмүүнлэг сургууль</t>
  </si>
  <si>
    <t>Дундговь аймгийн Сайнцагаан сумын ерөнхий боловсролын Цэгц билиг сургууль</t>
  </si>
  <si>
    <t>Дундговь аймгийн Адаацаг сумын ерөнхий боловсролын сургууль</t>
  </si>
  <si>
    <t>Дундговь аймгийн Баянжаргалан сумын ерөнхий боловсролын сургууль</t>
  </si>
  <si>
    <t>Дундговь аймгийн ерөнхий боловсролын Говийн ирээдүй цогцолбор сургууль</t>
  </si>
  <si>
    <t>Дундговь аймгийн Говь угтаал сумын ерөнхий боловсролын сургууль</t>
  </si>
  <si>
    <t>Дундговь аймгийн Гурвансайхан сумын ерөнхий боловсролын сургууль</t>
  </si>
  <si>
    <t>Дэлгэрхангай сумын ерөнхий боловсролын сургууль</t>
  </si>
  <si>
    <t>Дундговь аймгийн Дэлгэрцогт сумын ерөнхий боловсролын сургууль</t>
  </si>
  <si>
    <t>Дундговь аймгийн Дэрэн сумын ерөнхий боловсролын сургууль</t>
  </si>
  <si>
    <t>Дундговь аймгийн Луус сумын ерөнхий боловсролын сургууль</t>
  </si>
  <si>
    <t>Дундговь аймгийн Сайнцагаан сумын ерөнхий боловсролын Мандал сургууль</t>
  </si>
  <si>
    <t>Дундговь аймгийн Сайхан овоо сумын ерөнхий боловсролын сургууль</t>
  </si>
  <si>
    <t>Дундговь аймгийн Хулд сумын ерөнхий боловсролын сургууль</t>
  </si>
  <si>
    <t>Дундговь аймгийн Цагаандэлгэр сумын ерөнхий боловсролын сургууль</t>
  </si>
  <si>
    <t>Дундговь аймгийн ерөнхий боловсролын лаборатори Эрдмийн далай цогцолбор сургууль</t>
  </si>
  <si>
    <t>Дундговь аймгийн Эрдэнэдалай сумын ерөнхий боловсролын сургууль</t>
  </si>
  <si>
    <t>Дундговь аймгийн Өлзийт сумын ерөнхий боловсролын сургууль</t>
  </si>
  <si>
    <t>Өндөршил сумын ерөнхий боловсролын сургууль</t>
  </si>
  <si>
    <t>Дундговь аймаг бүгд</t>
  </si>
  <si>
    <t>Завхан аймаг</t>
  </si>
  <si>
    <t xml:space="preserve">      За</t>
  </si>
  <si>
    <t>Завхан аймгийн Улиастай сумын ерөнхий боловсролын 3 дугаар сургууль</t>
  </si>
  <si>
    <t>Завхан аймгийн Улиастай сумын ерөнхий боловсролын 4 дүгээр сургууль</t>
  </si>
  <si>
    <t>Завхан аймгийн алдархаан сумын ерөнхий боловсролын сургууль</t>
  </si>
  <si>
    <t>Завхан аймгийн Асгат сумын ерөнхий боловсролын сургууль</t>
  </si>
  <si>
    <t>Завхан аймгийн Баянтэс сумын ерөнхий боловсролын сургууль</t>
  </si>
  <si>
    <t>Завхан аймгийн Баянхайрхан сумын ерөнхий боловсролын сургууль</t>
  </si>
  <si>
    <t>Завхан аймгийн Улиастай сумын ерөнхий боловсролын Дэвшил сургууль</t>
  </si>
  <si>
    <t>Завхан аймгийн Дөрвөлжин сумын ерөнхий боловсролын сургууль</t>
  </si>
  <si>
    <t>Завхан аймгийн Улиастай сумын ерөнхий боловсролын Жавхлант цогцолбор сургууль</t>
  </si>
  <si>
    <t>Завхан аймгийн Тосонцэнгэл сумын ерөнхий боловсролын лаборатори нэг дүгээр сургууль</t>
  </si>
  <si>
    <t>Завхан аймгийн Тосонцэнгэл сумын ерөнхий боловсролын 2 дугаар сургууль</t>
  </si>
  <si>
    <t>Завхан аймгийн Завханмандал сумын ерөнхий боловсролын сургууль</t>
  </si>
  <si>
    <t>Завхан аймгийн Идэр сумын ерөнхий боловсролын сургууль</t>
  </si>
  <si>
    <t>Завхан аймгийн Их-Уул сумын ерөнхий боловсролын сургууль</t>
  </si>
  <si>
    <t>Завхан аймгийн Нөмрөг сумын ерөнхий боловсролын сургууль</t>
  </si>
  <si>
    <t>Завхан аймгийн Отгон сумын ерөнхий боловсролын сургууль</t>
  </si>
  <si>
    <t>Завхан аймгийн Сантмаргац сумын ерөнхий боловсролын сургууль</t>
  </si>
  <si>
    <t>Завхан аймгийн Сонгино сумын ерөнхий боловсролын сургууль</t>
  </si>
  <si>
    <t>Завхан аймгийн Тэлмэн сумын ерөнхий боловсролын сургууль</t>
  </si>
  <si>
    <t>Завхан аймгийн Тэс сумын ерөнхий боловсролын сургууль</t>
  </si>
  <si>
    <t>Завхан аймгийн Түдэвтэй сумын ерөнхий боловсролын сургууль</t>
  </si>
  <si>
    <t>Завхан аймгийн Ургамал сумын ерөнхий боловсролын сургууль</t>
  </si>
  <si>
    <t>Завхан аймгийн хөгжим бүжгийн коллеж</t>
  </si>
  <si>
    <t>Завхан аймгийн Цагаанхайрхан сумын ерөнхий боловсролын сургууль</t>
  </si>
  <si>
    <t>Завхан аймгийн Цагаанчулуут сумын ерөнхий боловсролын сургууль</t>
  </si>
  <si>
    <t>Завхан аймгийн Цэцэн-Уул сумын ерөнхий боловсролын сургууль</t>
  </si>
  <si>
    <t>Завхан аймгийн ерөнхий боловсролын лаборатори Чандмань-Эрдэнэ сургууль</t>
  </si>
  <si>
    <t>Завхан аймгийн Шилүүстэй сумын ерөнхий боловсролын сургууль</t>
  </si>
  <si>
    <t>Завхан аймгийн эрдэнэхайрхан сумын ерөнхий боловсролын сургууль</t>
  </si>
  <si>
    <t>Завхан аймгийн Яруу сумын ерөнхий боловсролын сургууль</t>
  </si>
  <si>
    <t>Завхан аймаг бүгд</t>
  </si>
  <si>
    <t>Өвөрхангай аймаг</t>
  </si>
  <si>
    <t xml:space="preserve">      Өв</t>
  </si>
  <si>
    <t>Өвөрхангай аймгийн Арвайхээр сумын ерөнхий боловсролын хоёрдугаар сургууль</t>
  </si>
  <si>
    <t>Өвөрхангай аймгийн Арвайхээр сумын ерөнхий боловсролын дөрөвдүгээр сургууль</t>
  </si>
  <si>
    <t>Өвөрхангай аймгийн Арвайхээр сумын ерөнхий боловсролын нэгдүгээр сургууль</t>
  </si>
  <si>
    <t>Өвөрхангай аймгийн Баруунбаян-Улаан сумын ерөнхий боловсролын сургууль</t>
  </si>
  <si>
    <t>Өвөрхангай аймгийн Бат-Өлзий сумын ерөнхий боловсролын сургууль</t>
  </si>
  <si>
    <t>Өвөрхангай аймгийн Баян-Өндөр сумын ерөнхий боловсролынсургууль</t>
  </si>
  <si>
    <t>Өвөрхангай аймгийн Баянгол сумын ерөнхий боловсролын сургууль</t>
  </si>
  <si>
    <t>Өвөрхангай аймгийн Нарийнтээл сумын Баянтээг багийн ерөнхий боловсролын сургууль</t>
  </si>
  <si>
    <t>Өвөрхангай аймгийн Богд сумын ерөнхий боловсролын сургууль</t>
  </si>
  <si>
    <t>Өвөрхангай аймгийн Бүрд сумын ерөнхий боловсролын сургууль</t>
  </si>
  <si>
    <t>Өвөрхангай аймгийн Гучин-Ус сумын ерөнхий боловсролын сургууль</t>
  </si>
  <si>
    <t>Өвөрхангай аймгийн Есөнзүйл сумын ерөнхий боловсролын сургууль</t>
  </si>
  <si>
    <t>Өвөрхангай аймгийн Уянга сумын Жаргалант багийн ерөнхий боловсролын сургууль</t>
  </si>
  <si>
    <t>Өвөрхангай аймгийн Зүүнбаян-Улаан сумын ерөнхий боловсролын сургууль</t>
  </si>
  <si>
    <t>Өвөрхангай аймгийн Хархорин сумын ерөнхий боловсролын гүнзгий сургууль</t>
  </si>
  <si>
    <t>Өвөрхангай аймгийн ерөнхий боловсролын лаборатори Мэргэд сургууль</t>
  </si>
  <si>
    <t>Өвөрхангай аймгийн Нарийнтээл сумын ерөнхий боловсролын сургууль</t>
  </si>
  <si>
    <t>Өвөрхангай аймгийн Хархорин сумын ерөнхий боловсролын Орхон сургууль</t>
  </si>
  <si>
    <t>Өвөрхангай аймгийн Сант сумын ерөнхий боловсролын сургууль</t>
  </si>
  <si>
    <t>Өвөрхангай аймгийн Тарагт сумын ерөнхий боловсролын сургууль</t>
  </si>
  <si>
    <t>Өвөрхангай аймгийн Тарагт сумын Туяа багийн ерөнхий боловсролын сургууль</t>
  </si>
  <si>
    <t>Өвөрхангай аймгийн Төгрөг сумын ерөнхий боловсролын сургууль</t>
  </si>
  <si>
    <t>Өвөрхангай аймгийн Уянга сумын ерөнхий боловсролын хоёрдугаар сургууль</t>
  </si>
  <si>
    <t>Өвөрхангай аймгийн Уянга сумын ерөнхий боловсролын нэгдүгээр сургууль</t>
  </si>
  <si>
    <t>Өвөрхангай аймгийн Хайрхандулаан сумын ерөнхий боловсролын сургууль</t>
  </si>
  <si>
    <t>Өвөрхангай аймгийн Хархорин сумын ерөнхий боловсролын 2 дугаар сургууль</t>
  </si>
  <si>
    <t>Өвөрхангай аймгийн Хужирт сумын ерөнхий боловсролын сургууль</t>
  </si>
  <si>
    <t>Өвөрхангай аймгийн Арвайхээр сумын цэцэрлэг бага сургуулийн цогцолбор</t>
  </si>
  <si>
    <t>Өвөрхангай аймгийн Өлзийт сумын ерөнхий боловсролын сургууль</t>
  </si>
  <si>
    <t>Монголын Бурханы Шашны Дээд Сургуулийн харьяа Ерөнхий боловсролын сургууль</t>
  </si>
  <si>
    <t>Өвөрхангай аймгийн Арвайхээр сумын ерөнхий боловсролын тавдугаар сургууль</t>
  </si>
  <si>
    <t>Өвөрхангай аймгийн Арвайхээр сумын ерөнхий боловсролын Тэмүүлэл-Эрдэм сургууль</t>
  </si>
  <si>
    <t>Өвөрхангай аймаг бүгд</t>
  </si>
  <si>
    <t>Өмнөговь аймаг</t>
  </si>
  <si>
    <t xml:space="preserve">      Өм</t>
  </si>
  <si>
    <t>Өмнөговь аймаг Даланзадгад сум ерөнхий боловсролын лаборатори нэгдүгээр сургууль</t>
  </si>
  <si>
    <t>Өмнөговь аймгийн Даланзадгад сумын ерөнхий боловсролын гуравдугаар сургууль</t>
  </si>
  <si>
    <t>Өмнөговь аймгийн Даланзадгад сумын ерөнхий боловсролын дөрөвдүгээр сургууль</t>
  </si>
  <si>
    <t>Өмнөговь аймгийн Цогтцэций сумын ерөнхий боловсролын хоёрдугаар сургууль</t>
  </si>
  <si>
    <t>Өмнөговь аймгийн Баян-Овоо сумын Ерөнхий боловсролын сургууль</t>
  </si>
  <si>
    <t>Өмнөговь аймгийн Баяндалай сумын ерөнхий боловсролын сургууль</t>
  </si>
  <si>
    <t>Өмнөговь аймгийн Булган сумын Ерөнхий боловсролын сургууль</t>
  </si>
  <si>
    <t>Өмнөговь аймгийн Гурвантэс сумын Ерөнхий боловсролын сургууль</t>
  </si>
  <si>
    <t>Өмнөговь аймгийн Мандал-Овоо сумын Ерөнхий боловсролын сургууль</t>
  </si>
  <si>
    <t>Өмнөговь аймгийн Манлай сумын ерөнхий боловсролын сургууль</t>
  </si>
  <si>
    <t>Өмнөговь аймгийн Номгон сумын ерөнхий боловсролын сургууль</t>
  </si>
  <si>
    <t>Өмнөговь аймгийн Ноён сумын ерөнхий боловсролын сургууль</t>
  </si>
  <si>
    <t>Өмнөговь аймгийн Сэврэй сумын Ерөнхий боловсролын сургууль</t>
  </si>
  <si>
    <t>Өмнөговь аймгийн Ханбогд сумын ерөнхий боловсролын нэгдүгээр сургууль</t>
  </si>
  <si>
    <t>Өмнөговь аймгийн Ханхонгор сумын ерөнхий боловсролын сургууль</t>
  </si>
  <si>
    <t>Өмнөговь аймгийн Хүрмэн сумын Ерөнхий боловсролын сургууль</t>
  </si>
  <si>
    <t>Өмнөговь аймгийн Цогт-Овоо сумын Ерөнхий боловсролын сургууль</t>
  </si>
  <si>
    <t>Өмнөговь аймгийн Цогтцэций сумын ерөнхий боловсролын нэгдүгээр сургууль</t>
  </si>
  <si>
    <t>Өмнөговь аймгийн Даланзадгад сумын ерөнхий боловсролын хоёрдугаар сургууль</t>
  </si>
  <si>
    <t>Өмнөговь аймгийн Даланзадгад сумын ерөнхий боловсролын тавдугаар сургууль</t>
  </si>
  <si>
    <t>Өмнөговь аймгийн Даланзадгад сумын ерөнхий боловсролын долоодугаар сургууль</t>
  </si>
  <si>
    <t>Өмнөговь аймгийн Ханбогд сумын Ерөнхий боловсролын хоёрдугаар сургууль</t>
  </si>
  <si>
    <t>Өмнөговь аймаг бүгд</t>
  </si>
  <si>
    <t>Сүхбаатар аймаг</t>
  </si>
  <si>
    <t xml:space="preserve">      Сб</t>
  </si>
  <si>
    <t>Сүхбаатар аймгийн ерөнхий боловсролын лаборатори нэгдүгээр сургууль</t>
  </si>
  <si>
    <t>Сүхбаатар аймгийн Баруун-Урт сумын ерөнхий боловсролын хоёрдугаар сургууль</t>
  </si>
  <si>
    <t>Сүхбаатар аймгийн Баруун-Урт сумын ерөнхий боловсролын гуравдугаар сургууль</t>
  </si>
  <si>
    <t>Сүхбаатар аймгийн Баруун-Урт сумын ерөнхий боловсролын дөрөвдүгээр сургууль</t>
  </si>
  <si>
    <t>Сүхбаатар аймгийн Асгат сумын ерөнхий боловсролын сургууль</t>
  </si>
  <si>
    <t>Сүхбаатар аймгийн Баяндэлгэр сумын ерөнхий боловсролын сургууль</t>
  </si>
  <si>
    <t>Сүхбаатар аймгийн Дарьганга сумын ерөнхий боловсролын сургууль</t>
  </si>
  <si>
    <t>Сүхбаатар аймгийн Мөнххаан сумын ерөнхий боловсролын сургууль</t>
  </si>
  <si>
    <t>Сүхбаатар аймгийн Наран сумын ерөнхий боловсролын сургууль</t>
  </si>
  <si>
    <t>Сүхбаатар аймгийн Онгон сумын ерөнхий боловсролын сургууль</t>
  </si>
  <si>
    <t>Сүхбаатар аймгийн Сүхбаатар сумын ерөнхий боловсролын сургууль</t>
  </si>
  <si>
    <t>Сүхбаатар аймгийн Түвшинширээ сумын ерөнхий боловсролын сургууль</t>
  </si>
  <si>
    <t>Сүхбаатар аймгийн Түмэнцогт сумын ерөнхий боловсролын дунд сургууль</t>
  </si>
  <si>
    <t>Сүхбаатар аймгийн Уулбаян сумын ерөнхий боловсролын сургууль</t>
  </si>
  <si>
    <t>Сүхбаатар аймгийн Халзан сумын ерөнхий боловсролын сургууль</t>
  </si>
  <si>
    <t>Сүхбаатар аймгийн Эрдэнэцагаан сумын ерөнхий боловсролын сургууль</t>
  </si>
  <si>
    <t>Сүхбаатар аймаг бүгд</t>
  </si>
  <si>
    <t>Сэлэнгэ аймаг</t>
  </si>
  <si>
    <t xml:space="preserve">      Сэ</t>
  </si>
  <si>
    <t>Сэлэнгэ аймгийн Алтанбулаг сумын ерөнхий боловсролын сургууль</t>
  </si>
  <si>
    <t>Сэлэнгэ аймгийн Баруунбүрэн сумын Ерөнхий боловсролын сургууль</t>
  </si>
  <si>
    <t>Сэлэнгэ аймгийн Баянгол сумын ерөнхий боловсролын сургууль</t>
  </si>
  <si>
    <t>Сэлэнгэ аймгийн Ерөө сумын Бугант тосгоны ерөнхий боловсролын сургууль</t>
  </si>
  <si>
    <t>Сэлэнгэ аймгийн Шаамар сумын Дулаанхаан тосгоны ерөнхий боловсролын сургууль</t>
  </si>
  <si>
    <t>Сэлэнгэ аймгийн Ерөө сумын ерөнхий боловсролын сургууль</t>
  </si>
  <si>
    <t>Сэлэнгэ аймгийн Жавхлант сумын ерөнхий боловсролын сургууль</t>
  </si>
  <si>
    <t>Сэлэнгэ аймгийн Зүүнбүрэн сумын ерөнхий боловсролын сургууль</t>
  </si>
  <si>
    <t>Сэлэнгэ аймгийн Мандал сумын ерөнхий боловсролын нэгдүгээр сургууль</t>
  </si>
  <si>
    <t>Сэлэнгэ аймгийн Мандал сумын ерөнхий боловсролын 2 дугаар сургууль</t>
  </si>
  <si>
    <t>Сэлэнгэ аймгийн Мандал сумын ерөнхий боловсролын гуравдугаар сургууль</t>
  </si>
  <si>
    <t>Сэлэнгэ аймгийн Орхон сумын Ерөнхий боловсролын сургууль</t>
  </si>
  <si>
    <t>Сэлэнгэ аймгийн Орхонтуул сумын ерөнхий боловсролын сургууль</t>
  </si>
  <si>
    <t>Сэлэнгэ аймгийн Орхонтуул сумын Рашаант тосгоны Ерөнхий боловсролын сургууль</t>
  </si>
  <si>
    <t>Сэлэнгэ аймгийн Сайхан сумын Номгон тосгоны ерөнхий боловсролын сургууль</t>
  </si>
  <si>
    <t>Сэлэнгэ аймгийн Сант сумын ерөнхий боловсролын сургууль</t>
  </si>
  <si>
    <t>Сэлэнгэ аймгийн Сүхбаатар сумын ерөнхий боловсролын спортын сургууль</t>
  </si>
  <si>
    <t>Сэлэнгэ аймгийн Сүхбаатар сумын ерөнхий боловсролын Нэгдүгээр сургууль</t>
  </si>
  <si>
    <t>Сэлэнгэ аймгийн Сүхбаатар сумын ерөнхий боловсролын 2-р сургууль</t>
  </si>
  <si>
    <t>Сэлэнгэ аймгийн Сүхбаатар сумын ерөнхий боловсролын 3-р сургууль</t>
  </si>
  <si>
    <t>Сэлэнгэ аймгийн ерөнхий боловсролын лаборатори 4 дүгээр сургууль</t>
  </si>
  <si>
    <t>Сэлэнгэ аймгийн Сүхбаатар сумын ерөнхий боловсролын 5 дугаар сургууль</t>
  </si>
  <si>
    <t>Сэлэнгэ аймгийн Сүхбаатар сумын ерөнхий боловсролын зургаадугаар сургууль</t>
  </si>
  <si>
    <t>Тарни сургууль, цэцэрлэгийн цогцолбор</t>
  </si>
  <si>
    <t>Сэлэнгэ аймгийн Мандал сумын Түнхэл тосгоны ерөнхий боловсролын сургууль</t>
  </si>
  <si>
    <t>Сэлэнгэ аймгийн Түшиг сумын ерөнхий боловсролын сургууль</t>
  </si>
  <si>
    <t>Сэлэнгэ аймгийн Хушаат сумын ерөнхий боловсролын сургууль</t>
  </si>
  <si>
    <t>Сэлэнгэ аймгийн Мандал сумын Хэрх тосгоны ерөнхий боловсролын сургууль</t>
  </si>
  <si>
    <t>Сэлэнгэ аймгийн Хүдэр сумын ерөнхий боловсролын сургууль</t>
  </si>
  <si>
    <t>Сэлэнгэ аймгийн Сайхан сумын ерөнхий боловсролын сургууль</t>
  </si>
  <si>
    <t>Сэлэнгэ аймгийн Цагааннуур сумын ерөнхий боловсролын сургууль</t>
  </si>
  <si>
    <t>Сэлэнгэ аймгийн Шаамар сумын ерөнхий боловсролын сургууль</t>
  </si>
  <si>
    <t>Сэлэнгэ аймгийн Мандал сумын ерөнхий боловсролын дөрөвдүгээр сургууль</t>
  </si>
  <si>
    <t>Сэлэнгэ аймгийн Сайхан сумын ерөнхий боловсролын хоёрдугаар сургууль</t>
  </si>
  <si>
    <t>Сэлэнгэ аймгийн Мандал сумын ерөнхий боловсролын Билиг ДБ сургууль</t>
  </si>
  <si>
    <t>Сэлэнгэ аймаг бүгд</t>
  </si>
  <si>
    <t>Төв аймаг</t>
  </si>
  <si>
    <t xml:space="preserve">      Тө</t>
  </si>
  <si>
    <t>Төв аймгийн Зуунмод сумын ерөнхий боловсролын 4 дүгээр сургууль</t>
  </si>
  <si>
    <t>Төв аймгийн Зуунмод сумын ерөнхий боловсролын 5 дугаар сургууль</t>
  </si>
  <si>
    <t>Төв аймгийн Алтанбулаг сумын ерөнхий боловсролын сургууль</t>
  </si>
  <si>
    <t>Төв аймгийн Аргалант сумын ерөнхий боловсролын сургууль</t>
  </si>
  <si>
    <t>Төв аймгийн Архуст сумын ерөнхий боловсролын сургууль</t>
  </si>
  <si>
    <t>Төв аймгийн Батсүмбэр сумын ерөнхий боловсролын сургууль</t>
  </si>
  <si>
    <t>Төв аймгийн Баян сумын ерөнхий боловсролын сургууль</t>
  </si>
  <si>
    <t>Төв аймгийн Баян-Өнжүүл сумын ерөнхий боловсролын сургууль</t>
  </si>
  <si>
    <t>Төв аймгийн Баяндэлгэр сумын ерөнхий боловсролын сургууль</t>
  </si>
  <si>
    <t>Төв аймгийн Баянжаргалан сумын ерөнхий боловсролын сургууль</t>
  </si>
  <si>
    <t>Төв аймгийн Баянхангай сумын ерөнхий боловсролын сургууль</t>
  </si>
  <si>
    <t>Төв аймгийн Баянцагаан сумын ерөнхий боловсролын сургууль</t>
  </si>
  <si>
    <t>Төв аймгийн Баянцогт сумын ерөнхий боловсрол сургууль</t>
  </si>
  <si>
    <t>Төв аймгийн Баянчандмань сумын ерөнхий боловсролын сургууль</t>
  </si>
  <si>
    <t>Төв аймгийн Борнуур сумын ерөнхий боловсролын сургууль</t>
  </si>
  <si>
    <t>Төв аймгийн Бүрэн сумын ерөнхий боловсролын сургууль</t>
  </si>
  <si>
    <t>Төв аймгийн Дэлгэрхаан сумын ерөнхий боловсролын сургууль</t>
  </si>
  <si>
    <t>Төв аймгийн Жаргалант сумын ерөнхий боловсролын сургууль</t>
  </si>
  <si>
    <t>Төв аймгийн Заамар сумын ерөнхий боловсролын 1 дүгээр сургууль</t>
  </si>
  <si>
    <t>Төв аймгийн Лүн сумын ерөнхий боловсролын сургууль</t>
  </si>
  <si>
    <t>Төв аймгийн Мөнгөнморьт сумын ерөнхий боловсролын сургууль</t>
  </si>
  <si>
    <t>Төв аймгийн Сэргэлэн сумын ерөнхий боловсролын сургууль</t>
  </si>
  <si>
    <t>Төв аймгийн Сүмбэр сумын ерөнхий боловсролын сургууль</t>
  </si>
  <si>
    <t>Төв аймгийн Угтаал цайдам сумын ерөнхий боловсролын сургууль</t>
  </si>
  <si>
    <t>Төв аймгийн ерөнхий боловсролын лаборатори хүмүүн цогцолбор сургууль</t>
  </si>
  <si>
    <t>Төв аймгийн Цээл сумын ерөнхий боловсролын сургууль</t>
  </si>
  <si>
    <t>Төв аймгийн Заамар сумын ерөнхий боловсролын хоёр дугаар сургууль</t>
  </si>
  <si>
    <t>Төв аймгийн Эрдэнэ сумын ерөнхий боловсролын сургууль</t>
  </si>
  <si>
    <t>Төв аймгийн Эрдэнэсант сумын ерөнхий боловсролын сургууль</t>
  </si>
  <si>
    <t>Төв аймгийн Өндөрширээт сумын ерөнхий боловсролын сургууль</t>
  </si>
  <si>
    <t>Зуун мод сейнт поул бага сургууль</t>
  </si>
  <si>
    <t>Төв аймаг бүгд</t>
  </si>
  <si>
    <t>Увс аймаг</t>
  </si>
  <si>
    <t xml:space="preserve">      Ув</t>
  </si>
  <si>
    <t>Увс аймгийн Тэс сумын ерөнхий боловсролын хоёрдугаар сургууль</t>
  </si>
  <si>
    <t>Увс аймгийн Тэс сумын ерөнхий боловсролын гуравдугаар сургууль</t>
  </si>
  <si>
    <t>Увс аймгийн ерөнхий боловсролын хоёрдугаар цогцолбор сургууль</t>
  </si>
  <si>
    <t>Увс аймгийн Улаангом сумын ерөнхий боловсролын гуравдугаар сургууль</t>
  </si>
  <si>
    <t>Увс аймгийн Улаангом сумын ерөнхий боловсролын дөрөвдүгээр сургууль</t>
  </si>
  <si>
    <t>Увс аймгийн Баруунтуруун сумын ерөнхий боловсролын сургууль</t>
  </si>
  <si>
    <t>Увс аймгийн Бөхмөрөн сумын ерөнхий боловсролын сургууль</t>
  </si>
  <si>
    <t>Увс аймгийн Давст сумын ерөнхий боловсролын сургууль</t>
  </si>
  <si>
    <t>Увс аймгийн Завхан сумын ерөнхий боловсролын сургууль</t>
  </si>
  <si>
    <t>Увс аймгийн Зүүнговь сумын ерөнхий боловсролын сургууль</t>
  </si>
  <si>
    <t>Увс аймгийн Зүүнхангай сумын ерөнхий боловсролын сургууль</t>
  </si>
  <si>
    <t>Увс аймгийн Малчин сумын ерөнхий боловсролын сургууль</t>
  </si>
  <si>
    <t>Увс аймгийн Наранбулаг сумын ерөнхий боловсролын сургууль</t>
  </si>
  <si>
    <t>Увс аймгийн Сагил сумын дунд сургууль</t>
  </si>
  <si>
    <t>Увс аймгийн Тариалан сумын ерөнхий боловсролын нэгдүгээр сургууль</t>
  </si>
  <si>
    <t>Увс аймгийн Тэс сумын ерөнхий боловсролын нэгдүгээр сургууль</t>
  </si>
  <si>
    <t>Увс аймгийн Түргэн сумын ерөнхий боловсролын сургууль</t>
  </si>
  <si>
    <t>Увс аймгийн Улаангом сумын ерөнхий боловсролын зургаадугаар сургууль</t>
  </si>
  <si>
    <t>Увс аймгийн Тариалан сумын ерөнхий боловсролын хоёрдугаар сургууль</t>
  </si>
  <si>
    <t>Увс аймгийн Ховд сумын ерөнхий боловсролын сургууль</t>
  </si>
  <si>
    <t>Увс аймгийн Хяргас сумын ерөнхий боловсролын сургууль</t>
  </si>
  <si>
    <t>Увс аймгийн Цагаанхайрхан сумын ерөнхий боловсролын сургууль</t>
  </si>
  <si>
    <t>Увс аймгийн ерөнхий боловсролын лаборатори нэгдүгээр цогцолбор сургууль</t>
  </si>
  <si>
    <t>Увс аймгийн Улаангом сумын ерөнхий боловсролын тавдугаар сургууль</t>
  </si>
  <si>
    <t>Увс аймгийн Өлгий сумын ерөнхий боловсролын сургууль</t>
  </si>
  <si>
    <t>Увс аймгийн Өмнөговь сумын ерөнхий боловсролын нэгдүгээр сургууль</t>
  </si>
  <si>
    <t>Увс аймгийн Өндөрхангай сумын ерөнхий боловсролын сургууль</t>
  </si>
  <si>
    <t>Дэвшил бага сургууль</t>
  </si>
  <si>
    <t>Таван Тэс бага сургууль</t>
  </si>
  <si>
    <t>Аймастэдү  ХХК</t>
  </si>
  <si>
    <t>Увс аймаг бүгд</t>
  </si>
  <si>
    <t>Ховд аймаг</t>
  </si>
  <si>
    <t xml:space="preserve">      Хо</t>
  </si>
  <si>
    <t>Ховд аймгийн Булган сумын ерөнхий боловсролын нэг дүгээр сургууль</t>
  </si>
  <si>
    <t>Ховд аймгийн Жаргалант сумын ерөнхий боловсролын хоёр дугаар сургууль</t>
  </si>
  <si>
    <t>Ховд аймгийн Жаргалант сумын ерөнхий боловсролын гурав дугаар сургууль</t>
  </si>
  <si>
    <t>Ховд аймгийн Жаргалант сумын ерөнхий боловсролын зургаа дугаар сургууль</t>
  </si>
  <si>
    <t>Ховд аймгийн Жаргалант сумын ерөнхий боловсролын долоо дугаар сургууль</t>
  </si>
  <si>
    <t>Ховд аймгийн ерөнхий боловсролын лаборатори 1 дүгээр сургууль</t>
  </si>
  <si>
    <t>Ховд аймгийн Алтай сумын ерөнхий боловсролын сургууль</t>
  </si>
  <si>
    <t>Ховд аймгийн Буянт сумын ерөнхий боловсролын сургууль</t>
  </si>
  <si>
    <t>Ховд аймгийн Дарви сумын ерөнхий боловсролын сургууль</t>
  </si>
  <si>
    <t>Ховд аймгийн Дуут сумын ерөнхий боловсролын сургууль</t>
  </si>
  <si>
    <t>Ховд аймгийн Дөргөн сумын ерөнхий боловсролын сургууль</t>
  </si>
  <si>
    <t>Ховд аймгийн Зэрэг сумын ерөнхий боловсролын сургууль</t>
  </si>
  <si>
    <t>Ховд аймгийн Манхан сумын ерөнхий боловсролын сургууль</t>
  </si>
  <si>
    <t>Ховд аймгийн Булган сумын ерөнхий боловсролын Минжит булган цогцолбор сургууль</t>
  </si>
  <si>
    <t>Ховд аймгийн Мянгад сумын ерөнхий боловсролын сургууль</t>
  </si>
  <si>
    <t>Ховд аймгийн Мөнххайрхан сумын ерөнхий боловсролын сургууль</t>
  </si>
  <si>
    <t>Ховд аймгийн Мөст сумын ерөнхий боловсролын сургууль</t>
  </si>
  <si>
    <t>Ховд аймгийн Жаргалант сумын ерөнхий боловсролын Прогресс сургууль</t>
  </si>
  <si>
    <t>Ховд аймгийн Ховд сумын ерөнхий боловсролын сургууль</t>
  </si>
  <si>
    <t>Ховд аймгийн ерөнхий боловсролын Цаст алтай цогцолбор сургууль</t>
  </si>
  <si>
    <t>Ховд аймгийн Цэцэг сумын ерөнхий боловсролын сургууль</t>
  </si>
  <si>
    <t>Ховд аймгийн Чандмань сумын ерөнхий боловсролын сургууль</t>
  </si>
  <si>
    <t>Ховд аймгийн Эрдэнэбүрэн сумын ерөнхий боловсролын сургууль</t>
  </si>
  <si>
    <t>Ховд аймгийн Үенч сумын ерөнхий боловсролын сургууль</t>
  </si>
  <si>
    <t>Ховд их сургуулийн харьяа ерөнхий боловсролын ахлах сургууль</t>
  </si>
  <si>
    <t>Ховд аймаг бүгд</t>
  </si>
  <si>
    <t>Хөвсгөл аймаг</t>
  </si>
  <si>
    <t xml:space="preserve">      Хө</t>
  </si>
  <si>
    <t>Хөвсгөл аймгийн ерөнхий боловсролын Титэм сургууль</t>
  </si>
  <si>
    <t>Хөвсгөл аймгийн ерөнхий боловсролын Нутгийн аваргууд сургууль</t>
  </si>
  <si>
    <t>Хөвсгөл аймгийн Алаг-Эрдэнэ сумын ерөнхий боловсролын сургууль</t>
  </si>
  <si>
    <t>Хөвсгөл аймгийн Арбулаг сумын ерөнхий боловсролын  сургууль</t>
  </si>
  <si>
    <t>Хөвсгөл аймгийн Баянзүрх сумын ерөнхий боловсролын сургууль</t>
  </si>
  <si>
    <t>Хөвсгөл аймгийн Бүрэнтогтох сумын ерөнхий боловсролын сургууль</t>
  </si>
  <si>
    <t>Хөвсгөл аймгийн Бүрэнтогтох сумын цэцэрлэг, бага сургуулийн цогцолбор</t>
  </si>
  <si>
    <t>Хөвсгөл аймгийн Галт сумын ерөнхий боловсролын сургууль</t>
  </si>
  <si>
    <t>Хөвсгөл аймгийн ерөнхий боловсролын Мөрөн гурван эрдэнэ сургууль</t>
  </si>
  <si>
    <t>Хөвсгөл аймгийн дэлгэр мөрөн цогцолбор сургууль</t>
  </si>
  <si>
    <t>Хөвсгөл аймгийн Жаргалант сумын ерөнхий боловсролын сургууль</t>
  </si>
  <si>
    <t>Хөвсгөл аймгийн Галт сумын зүрх бага сургууль</t>
  </si>
  <si>
    <t>Хөвсгөл аймгийн Мөрөн сумын ерөнхий боловсролын Ирээдүй хорин нэгдүгээр зуун сургууль</t>
  </si>
  <si>
    <t>Хөвсгөл аймгийн Их-Уул сумын ерөнхий боловсролын сургууль</t>
  </si>
  <si>
    <t>Хөвсгөл аймгийн Цэцэрэг сумын могойн бага сургууль</t>
  </si>
  <si>
    <t>Хөвсгөл аймгийн Рашаант сумын ерөнхий боловсролын сургууль</t>
  </si>
  <si>
    <t>Хөвсгөл аймгийн Рэнчинлхүмбэ сумын ерөнхий боловсролын сургууль</t>
  </si>
  <si>
    <t>Хөвсгөл аймгийн Тариалан сумын ерөнхий боловсролын сургууль</t>
  </si>
  <si>
    <t>Хөвсгөл аймгийн Тосонцэнгэл сумын ерөнхий боловсролын сургууль</t>
  </si>
  <si>
    <t>Хөвсгөл аймгийн Түнэл сумын ерөнхий боловсролын сургууль</t>
  </si>
  <si>
    <t>Хөвсгөл аймгийн Төмөрбулаг сумын ерөнхий боловсролын сургууль</t>
  </si>
  <si>
    <t>Хөвсгөл аймгийн Мөрөн сумын Авьяас ерөнхий боловсролын сургууль</t>
  </si>
  <si>
    <t>Хөвсгөл аймгийн Улаан-Уул сумын ерөнхий боловсролын сургууль</t>
  </si>
  <si>
    <t>Хөвсгөл аймгийн Ханх сумын ерөнхий боловсролын  сургууль</t>
  </si>
  <si>
    <t>Хөвсгөл аймгийн Хатгал сумын ерөнхий боловсролын сургууль</t>
  </si>
  <si>
    <t>Хөвсгөл аймгийн Мөрөн сумын ерөнхий боловсролын Сод эрдэм сургууль</t>
  </si>
  <si>
    <t>Хөвсгөл аймгийн Цагаан-Уул сумын ерөнхий боловсролын сургууль</t>
  </si>
  <si>
    <t>Хөвсгөл аймгийн Цагаан-Үүр сумын ерөнхий боловсролын сургууль</t>
  </si>
  <si>
    <t>Хөвсгөл аймгийн Цагааннуур сумын ерөнхий боловсролын сургууль</t>
  </si>
  <si>
    <t>Хөвсгөл аймгийн Цэцэрлэг сумын ерөнхий боловсролын сургууль</t>
  </si>
  <si>
    <t>Хөвсгөл аймгийн Чандмань-Өндөр сумын ерөнхий боловсролын сургууль</t>
  </si>
  <si>
    <t>Хөвсгөл аймгийн Шинэ-Идэр сумын ерөнхий боловсролын сургууль</t>
  </si>
  <si>
    <t>Хөвсгөл аймгийн ерөнхий боловсролын лаборатори Эрдмийн далай цогцолбор сургууль</t>
  </si>
  <si>
    <t>Хөвсгөл аймгийн Эрдэнэбулган сумын ерөнхий боловсролын сургууль</t>
  </si>
  <si>
    <t>Далай ван дээд сургуулийн харъяа ерөнхий боловсролын сургууль</t>
  </si>
  <si>
    <t>Хөвсгөл аймаг бүгд</t>
  </si>
  <si>
    <t>Хэнтий аймаг</t>
  </si>
  <si>
    <t xml:space="preserve">      Хэ</t>
  </si>
  <si>
    <t>Хэнтий аймгийн Хэрлэн сумын ерөнхий боловсролын лаборатори нэгдүгээр сургууль</t>
  </si>
  <si>
    <t>Хэнтий аймгийн Батноров сумын ерөнхий боловсролын сургууль</t>
  </si>
  <si>
    <t>Хэнтий аймгийн Батширээт сумын ерөнхий боловсролын сургууль</t>
  </si>
  <si>
    <t>Хэнтий аймгийн Баян-Адарга сумын ерөнхий боловсролын сургууль</t>
  </si>
  <si>
    <t>Хэнтий аймгийн Баян-Овоо сумын ерөнхий боловсролын сургууль</t>
  </si>
  <si>
    <t>Хэнтий аймгийн Баянмөнх сумын ерөнхий боловсролын сургууль</t>
  </si>
  <si>
    <t>Хэнтий аймгийн Баянхутаг сумын ерөнхий боловсролын сургууль</t>
  </si>
  <si>
    <t>Хэнтий аймгийн Биндэр сумын ерөнхий боловсролын сургууль</t>
  </si>
  <si>
    <t>Хэнтий аймгийн Бор-Өндөр сумын ерөнхий боловсролын Бор-Өндөр цогцолбор сургууль</t>
  </si>
  <si>
    <t>Хэнтий аймгийн Батноров сумын Бэрх тосгоны ерөнхий боловсролын сургууль</t>
  </si>
  <si>
    <t>Хэнтий аймгийн Галшар сумын ерөнхий боловсролын сургууль</t>
  </si>
  <si>
    <t>Хэнтий аймгийн Өмнөдэлгэр сумын Гурванбаян тосгоны ерөнхий боловсролын сургууль</t>
  </si>
  <si>
    <t>Хэнтий аймгийн Дадал сумын ерөнхий боловсролын сургууль</t>
  </si>
  <si>
    <t>Хэнтий аймгийн Дархан сумын ерөнхий боловсролын сургууль</t>
  </si>
  <si>
    <t>Хэнтий аймгийн Дэлгэрхаан сумын ерөнхий боловсролын сургууль</t>
  </si>
  <si>
    <t>Хэнтий аймгийн Жаргалтхаан сумын ерөнхий боловсролын сургууль</t>
  </si>
  <si>
    <t>Хэнтий аймгийн Мөрөн сумын ерөнхий боловсролын сургууль</t>
  </si>
  <si>
    <t>Хэнтий аймгийн Норовлин сумын ерөнхий боловсролын сургууль</t>
  </si>
  <si>
    <t>Хэнтий аймгийн Хэрлэн сумын ерөнхий боловсролын Тэмүүжин цогцолбор сургууль</t>
  </si>
  <si>
    <t>Хэнтий аймгийн Хэрлэн сумын ерөнхий боловсролын Хан хэнтий цогцолбор сургууль</t>
  </si>
  <si>
    <t>Хэнтий аймгийн Хэрлэн сумын ерөнхий боловсролын дөрөвдүгээр сургууль</t>
  </si>
  <si>
    <t>Хэнтий аймгийн Дэлгэрхаан сумын Хэрлэнбаян улаан тосгоны ерөнхий боловсролын сургууль</t>
  </si>
  <si>
    <t>Хэнтий аймгийн Цэнхэрмандал сумын ерөнхий боловсролын сургууль</t>
  </si>
  <si>
    <t>Хэнтий аймгийн Хэрлэн сумын Өлзийт тосгоны ерөнхий боловсролын сургууль</t>
  </si>
  <si>
    <t>Хэнтий аймгийн Өмнөдэлгэр сумын ерөнхий боловсролын сургууль</t>
  </si>
  <si>
    <t>Хэнтий аймгийн Бор-Өндөр сумын их ирээдүй бага сургууль</t>
  </si>
  <si>
    <t>Хэнтий аймаг бүгд</t>
  </si>
  <si>
    <t>Дархан-Уул аймаг</t>
  </si>
  <si>
    <t xml:space="preserve">      Да</t>
  </si>
  <si>
    <t>Дархан-Уул аймгийн Дархан сумын Ерөнхий боловсролын нэг дүгээр сургууль</t>
  </si>
  <si>
    <t>Дархан-Уул аймгийн Шарын гол сумын ерөнхий боловсролын хоёр дугаар сургууль</t>
  </si>
  <si>
    <t>Дархан-Уул аймгийн Дархан сумын Ерөнхий боловсролын дөрөв дүгээр сургууль</t>
  </si>
  <si>
    <t>Дархан-Уул аймгийн Шарын гол сумын Ерөнхий боловсролын зургаа дугаар сургууль</t>
  </si>
  <si>
    <t>Дархан-Уул аймгийн Орхон сумын ерөнхий боловсролын сургууль</t>
  </si>
  <si>
    <t>Дархан-Уул аймгийн Дархан сумын Ерөнхий боловсролын 9 дүгээр сургууль</t>
  </si>
  <si>
    <t>Дархан-Уул аймгийн Хонгор сумын Ерөнхий боловсролын арван нэгдүгээр сургууль</t>
  </si>
  <si>
    <t>Дархан-Уул аймгийн Хонгор сумын Ерөнхий боловсролын арван дөрөв дүгээр сургууль</t>
  </si>
  <si>
    <t>Дархан-Уул аймгийн Дархан сумын Ерөнхий боловсролын арван тавдугаар сургууль</t>
  </si>
  <si>
    <t>Дархан-Уул аймгийн Дархан сумын ерөнхий боловсролын 18 дугаар сургууль</t>
  </si>
  <si>
    <t>Дархан-Уул аймгийн Дархан сумын Ерөнхий боловсролын гучдугаар сургууль</t>
  </si>
  <si>
    <t>Дархан-Уул аймгийн Дархан сумын Ерөнхий боловсролын 16 дугаар сургууль</t>
  </si>
  <si>
    <t>Дархан-Уул аймгийн Дархан сумын ерөнхий боловсролын Од цогцолбор сургууль</t>
  </si>
  <si>
    <t>Дархан-Уул аймгийн Ерөнхий боловсролын лаборатори Оюуны ирээдүй цогцолбор сургууль</t>
  </si>
  <si>
    <t>Шинжлэх ухаан, технологийн их сургуулийн Дархан-Уул аймаг дахь технологийн сургуулийн харъяа ерөнхий боловсролын ахлах сургууль</t>
  </si>
  <si>
    <t>Хөдөө аж ахуйн их сургуулийн харъяа ерөнхий боловсролын ахлах сургууль</t>
  </si>
  <si>
    <t>Дархан-Уул аймгийн Дархан сумын Ерөнхий боловсролын 12 дугаар сургууль</t>
  </si>
  <si>
    <t>Дархан-Уул аймгийн Дархан сумын ерөнхий боловсролын арван есдүгээр сургууль</t>
  </si>
  <si>
    <t>Дархан-Уул аймгийн Дархан сумын ерөнхий боловсролын хорин дөрөвдүгээр сургууль</t>
  </si>
  <si>
    <t>Дархан-Уул аймгийн Дархан сумын ерөнхий боловсролын хорин есдүгээр сургууль</t>
  </si>
  <si>
    <t>Дархан-Уул аймгийн дархан сумын 22 дугаар дунд сургууль</t>
  </si>
  <si>
    <t>Дархан-Уул аймгийн Дархан сумын Ерөнхий боловсролын Монгол-Оюу сургууль</t>
  </si>
  <si>
    <t>Дархан-Уул аймгийн Дархан сумын ерөнхий боловсролын Союз сургууль</t>
  </si>
  <si>
    <t>Дархан-Уул аймгийн Дархан сумын Ерөнхий боловсролын Цайхун сургууль</t>
  </si>
  <si>
    <t>Дархан-Уул аймгийн Дархан сумын ерөнхий боловсролын Дархан-Эмпати сургууль</t>
  </si>
  <si>
    <t>Дархан-Уул аймгийн ерөнхий боловсролын Шинэ алхам сургууль</t>
  </si>
  <si>
    <t>Дархан-Уул аймаг бүгд</t>
  </si>
  <si>
    <t>Багануур дүүрэг</t>
  </si>
  <si>
    <t xml:space="preserve">      УБ</t>
  </si>
  <si>
    <t>Н</t>
  </si>
  <si>
    <t>Нийслэлийн ерөнхий боловсролын оюуны эрин цогцолбор сургууль</t>
  </si>
  <si>
    <t>Нийслэлийн ерөнхий боловсролын лаборатори Боловсрол цогцолбор сургууль</t>
  </si>
  <si>
    <t>Нийслэлийн ерөнхий боловсролын гүн галуутай цогцолбор сургууль</t>
  </si>
  <si>
    <t>Ерөнхий боловсролын сод сургууль</t>
  </si>
  <si>
    <t>Багануур дүүрэг бүгд</t>
  </si>
  <si>
    <t>Баянгол дүүрэг</t>
  </si>
  <si>
    <t>Нийслэлийн ерөнхий боловсролын арван гурав дугаар сургууль</t>
  </si>
  <si>
    <t>Нийслэлийн ерөнхий боловсролын арван ес дүгээр сургууль</t>
  </si>
  <si>
    <t>Нийслэлийн ерөнхий боловсролын лаборатори хорь дугаар сургууль</t>
  </si>
  <si>
    <t>Нийслэлийн ерөнхий боловсролын лаборатори хорин найм дугаар сургууль</t>
  </si>
  <si>
    <t>Нийслэлийн ерөнхий боловсролын гучин найм дугаар сургууль</t>
  </si>
  <si>
    <t>Нийслэлийн ерөнхий боловсролын дөч дүгээр сургууль</t>
  </si>
  <si>
    <t>Нийслэлийн ерөнхий боловсролын дөчин долдугаар сургууль</t>
  </si>
  <si>
    <t>Нийслэлийн ерөнхий боловсролын тавин нэгдүгээр сургууль</t>
  </si>
  <si>
    <t>Нийслэлийн ерөнхий боловсролын далан гуравдугаар сургууль</t>
  </si>
  <si>
    <t>Нийслэлийн ерөнхий боловсролын лаборатори ерэн гурав дугаар сургууль</t>
  </si>
  <si>
    <t>Нийслэлийн ерөнхий боловсролын зуун арван гуравдугаар сургууль</t>
  </si>
  <si>
    <t>Баянгол дүүргийн дал дугаар тусгай дунд сургууль</t>
  </si>
  <si>
    <t>Монгени цогцолбор сургууль</t>
  </si>
  <si>
    <t>Нийслэлийн ерөнхий боловсролын оюуны ундраа цогцолбор сургууль</t>
  </si>
  <si>
    <t>Нийслэлийн ерөнхий боловсролын сэтгэмж цогцолбор сургууль</t>
  </si>
  <si>
    <t>Нийслэлийн ерөнхий боловсролын эрдмийн ундраа цогцолбор сургууль</t>
  </si>
  <si>
    <t>Нийслэлийн ерөнхий боловсролын лаборатори эрдмийн өргөө цогцолбор сургууль</t>
  </si>
  <si>
    <t>Нийслэлийн ерөнхий боловсролын лаборатори зуун дөчин нэгдүгээр сургууль</t>
  </si>
  <si>
    <t>Ерөнхий боловсролын гурван тамир сургууль</t>
  </si>
  <si>
    <t>Гэгээрэл ерөнхий боловсролын сургууль</t>
  </si>
  <si>
    <t>Ерөнхий боловсролын Жаргалан сургууль</t>
  </si>
  <si>
    <t>Ерөнхий боловсролын лидер дунд сургууль</t>
  </si>
  <si>
    <t>Монгол коосэн технологийн коллеж</t>
  </si>
  <si>
    <t>Монгол од бүрэн дунд сургууль</t>
  </si>
  <si>
    <t>Ерөнхий боловсролын номт наран сургууль</t>
  </si>
  <si>
    <t>Номун далай НД сургууль</t>
  </si>
  <si>
    <t>Ерөнхий боловсролын Номч сургууль</t>
  </si>
  <si>
    <t>Оюуны нахиа ерөнхий боловсролын сургууль</t>
  </si>
  <si>
    <t>Ерөнхий боловсролын радуга сургууль</t>
  </si>
  <si>
    <t>Русская гимназия сургууль</t>
  </si>
  <si>
    <t>Сэн лизэ бүрэн дунд сургууль</t>
  </si>
  <si>
    <t>Ерөнхий боловсролын төгс билиг бага сургууль</t>
  </si>
  <si>
    <t>Хүслийн өргөө ерөнхий боловсролын сургууль</t>
  </si>
  <si>
    <t>Ерөнхий боловсролын эрдмийн ач сургууль</t>
  </si>
  <si>
    <t>Эхлэл ерөнхий боловсролын сургууль</t>
  </si>
  <si>
    <t>Нийслэлийн ерөнхий боловсролын Хүрээ тулга сургууль</t>
  </si>
  <si>
    <t>Ерөнхий боловсролын соёмбо сургууль</t>
  </si>
  <si>
    <t>Ерөнхий боловсролын эрдэм алтай сургууль</t>
  </si>
  <si>
    <t>Эрхэт эрдэм бүрэн дунд сургууль</t>
  </si>
  <si>
    <t>Ерөнхий боловсролын ес эрдэм сургууль</t>
  </si>
  <si>
    <t>Ерөнхий боловсролын наран нэг сургууль</t>
  </si>
  <si>
    <t>Нийслэлийн ерөнхий боловсролын эрдмийн хишиг сургууль</t>
  </si>
  <si>
    <t>Ерөнхий боловсролын норовлин сургууль</t>
  </si>
  <si>
    <t>Нийслэлийн ерөнхий боловсролын Жишиг эрдэм сургууль</t>
  </si>
  <si>
    <t>Нийслэлийн ерөнхий боловсролын Эрин эверест интернэшнл сургууль</t>
  </si>
  <si>
    <t>Мон-Алтиус дээд сургуулийн харьяа ерөнхий боловсролын Мон-Алтиус ахлах сургууль</t>
  </si>
  <si>
    <t>Нийслэлийн ерөнхий боловсролын Мон содон ухаан сургууль</t>
  </si>
  <si>
    <t>Баянгол дүүрэг бүгд</t>
  </si>
  <si>
    <t>Баянзүрх дүүрэг</t>
  </si>
  <si>
    <t>Нийслэлийн ерөнхий боловсролын лаборатори арван дөрөвдүгээр сургууль</t>
  </si>
  <si>
    <t>Нийслэлийн ерөнхий боловсролын хорин нэгдүгээр сургууль</t>
  </si>
  <si>
    <t>Нийслэлийн ерөнхий боловсролын лаборатори гучин гуравдугаар сургууль</t>
  </si>
  <si>
    <t>Нийслэлийн ерөнхий боловсролын лаборатори дөчин дөрөв дүгээр сургууль</t>
  </si>
  <si>
    <t>Нийслэлийн ерөнхий боловсролын дөчин найм дугаар сургууль</t>
  </si>
  <si>
    <t>Нийслэлийн ерөнхий боловсролын тавин тав дугаар сургууль</t>
  </si>
  <si>
    <t>Нийслэлийн ерөнхий боловсролын далан есдүгээр сургууль</t>
  </si>
  <si>
    <t>Нийслэлийн ерөнхий боловсролын наян дөрөвдүгээр сургууль</t>
  </si>
  <si>
    <t>Нийслэлийн ерөнхий боловсролын наян тав дугаар сургууль</t>
  </si>
  <si>
    <t>Нийслэлийн ерөнхий боловсролын наян долоо дугаар сургууль</t>
  </si>
  <si>
    <t>Нийслэлийн ерөнхий боловсролын наян найм дугаар сургууль</t>
  </si>
  <si>
    <t>Нийслэлийн ерөнхий боловсролын ерэн хоёрдугаар сургууль</t>
  </si>
  <si>
    <t>Нийслэлийн ерөнхий боловсролын ерэн долоодугаар сургууль</t>
  </si>
  <si>
    <t>Нийслэлийн ерөнхий боловсролын нэгзуун хоёрдугаар сургууль</t>
  </si>
  <si>
    <t>Нийслэлийн ерөнхий боловсролын зуун арав дугаар сургууль</t>
  </si>
  <si>
    <t>Нийслэлийн ерөнхий боловсролын нэг зуун арван нэгдүгээр сургууль</t>
  </si>
  <si>
    <t>Нийслэлийн ерөнхий боловсролын зуун хорь дугаар сургууль</t>
  </si>
  <si>
    <t>Нийслэлийн ерөнхий боловсролын зуун гучин хоёрдугаар сургууль</t>
  </si>
  <si>
    <t>Нийслэлийн ерөнхий боловсролын зуун гучин зургаа дугаар сургууль</t>
  </si>
  <si>
    <t>Нийслэлийн ерөнхий боловсролын зуун гучин долоо дугаар сургууль</t>
  </si>
  <si>
    <t>Нийслэлийн ерөнхий боловсролын амгалан цогцолбор сургууль</t>
  </si>
  <si>
    <t>Нийслэлийн ерөнхий боловсролын баянзүрх цогцолбор сургууль</t>
  </si>
  <si>
    <t xml:space="preserve"> Нийслэлийн ерөнхий боловсролын Тэмүүжин өрлөг сургууль</t>
  </si>
  <si>
    <t>Нийслэлийн ерөнхий боловсролын тавин гурав дугаар сургууль</t>
  </si>
  <si>
    <t>Нийслэлийн ерөнхий боловсролын шавь цогцолбор сургууль</t>
  </si>
  <si>
    <t>Нийслэлийн ерөнхий боловсролын нэг зуун хорин долдугаар сургууль</t>
  </si>
  <si>
    <t>Нийслэлийн ерөнхий боловсролын зуун гучин гуравдугаар сургууль</t>
  </si>
  <si>
    <t>Ерөнхий боловсролын нэг зуун хорин зургаа дугаар сургууль</t>
  </si>
  <si>
    <t>Нийслэлийн ерөнхий боловсролын лаборатори зуун дөчин хоёр дугаар сургууль</t>
  </si>
  <si>
    <t>Дотоод хэргийн их сургуулийн харьяа Ерөнхий боловсролын ахлах сургууль</t>
  </si>
  <si>
    <t>Ерөнхий боловсролын нэг зуун дөчин долоо дугаар сургууль</t>
  </si>
  <si>
    <t>Улаанбаатар.Баянзүрх.Ерөнхий боловсролын Нэг зуун дөчин наймдугаар сургууль</t>
  </si>
  <si>
    <t>Ерөнхий боловсролын арвис сургууль</t>
  </si>
  <si>
    <t>Билгүүн номч бүрэн дунд сургууль</t>
  </si>
  <si>
    <t>И Эс Эм олон улсын дунд сургууль</t>
  </si>
  <si>
    <t>Ерөнхий боловсролын их засаг лицей сургууль</t>
  </si>
  <si>
    <t>Ерөнхий боловсролын Оюунлаг сургууль</t>
  </si>
  <si>
    <t>Оюуны оньс сургууль</t>
  </si>
  <si>
    <t>Ерөнхий боловсролын төгс дэлгэрэх сургууль</t>
  </si>
  <si>
    <t>Ерөнхий боловсролын хишиг сургууль</t>
  </si>
  <si>
    <t>Ерөнхий боловсролын хөвгүүд сургууль</t>
  </si>
  <si>
    <t>Ерөнхий боловсролын шилдэг сургууль</t>
  </si>
  <si>
    <t>Ерөнхий боловсролын эрхэм баян эрдэм сургууль</t>
  </si>
  <si>
    <t>Кириллица бага сургууль</t>
  </si>
  <si>
    <t>Монгол оросын русский лицей ерөнхий боловсролын сургууль</t>
  </si>
  <si>
    <t>Ерөнхий боловсролын шинэ монгол сургууль</t>
  </si>
  <si>
    <t>Нийслэлийн ерөнхий боловсролын Эм Ай Ю сургууль</t>
  </si>
  <si>
    <t>Ерөнхий боловсролын Улаанбаатар эмпати сургууль</t>
  </si>
  <si>
    <t>Г.В.Плехановын нэрэмжит Оросын Эдийн засгийн их сургуулийн Улаанбаатар хотын салбар</t>
  </si>
  <si>
    <t>Нийслэлийн ерөнхий боловсролын Улаанбаатар сургууль</t>
  </si>
  <si>
    <t>Шинэ монгол технологийн коллеж</t>
  </si>
  <si>
    <t>Ерөнхий боловсролын олонлог академи бүрэн дунд сургууль</t>
  </si>
  <si>
    <t>Ерөнхий боловсролын Глобал иннова сургууль</t>
  </si>
  <si>
    <t>Нийслэлийн ерөнхий боловсролын Гёте сургууль</t>
  </si>
  <si>
    <t>Сингапур скүүл оф монголиа</t>
  </si>
  <si>
    <t>Ерөнхий боловсролын Нест эдүкейшн сургууль</t>
  </si>
  <si>
    <t>Ерөнхий боловсролын Монтэ роза сургууль</t>
  </si>
  <si>
    <t>Нийслэлийн Ерөнхий боловсролын Уудам монгол сургууль</t>
  </si>
  <si>
    <t>Нийслэлийн ерөнхий боловсролын Амжилт кибер сургууль</t>
  </si>
  <si>
    <t>Нийслэлийн ерөнхий боловсролын Томүжин алтернатив скүүлс сургууль</t>
  </si>
  <si>
    <t>Нийслэлийн ерөнхий боловсролын Цэлмэг технологи сургууль</t>
  </si>
  <si>
    <t>Оюуны төв сургууль</t>
  </si>
  <si>
    <t>Баянзүрх дүүрэг бүгд</t>
  </si>
  <si>
    <t>Налайх дүүрэг</t>
  </si>
  <si>
    <t>Нийслэлийн ерөнхий боловсролын зуун ес дүгээр сургууль</t>
  </si>
  <si>
    <t>Нийслэлийн ерөнхий боловсролын лаборатори зуун арван ес дүгээр сургууль</t>
  </si>
  <si>
    <t>Нийслэлийн ерөнхий боловсролын голомт цогцолбор сургууль</t>
  </si>
  <si>
    <t>Нийслэлийн ерөнхий боловсролын зуун гуравдугаар сургууль</t>
  </si>
  <si>
    <t>Нийслэлийн ерөнхий боловсролын эрдмийн оргил цогцолбор сургууль</t>
  </si>
  <si>
    <t>Нийслэлийн ерөнхий боловсролын Чандмань эрдэнэ сургууль</t>
  </si>
  <si>
    <t>Ерөнхий боловсролын Хос Уянга сургууль</t>
  </si>
  <si>
    <t>Нийслэлийн ерөнхий боловсролын тэрэлж боардинг сургууль</t>
  </si>
  <si>
    <t>Налайх дүүрэг бүгд</t>
  </si>
  <si>
    <t>Сонгинохайрхан дүүрэг</t>
  </si>
  <si>
    <t>Нийслэлийн ерөнхий боловсролын есдүгээр сургууль</t>
  </si>
  <si>
    <t>Нийслэлийн ерөнхий боловсролын лаборатори арван хоёр дугаар сургууль</t>
  </si>
  <si>
    <t>Нийслэлийн ерөнхий боловсролын дөчин хоёр дугаар сургууль</t>
  </si>
  <si>
    <t>Нийслэлийн ерөнхий боловсролын жаран хоёрдугаар сургууль</t>
  </si>
  <si>
    <t>Нийслэлийн ерөнхий боловсролын жаран тав дугаар сургууль</t>
  </si>
  <si>
    <t>Нийслэлийн ерөнхий боловсролын жаран долдугаар сургууль</t>
  </si>
  <si>
    <t>Нийслэлийн ерөнхий боловсролын далан дөрөвдүгээр сургууль</t>
  </si>
  <si>
    <t>Нийслэлийн ерөнхий боловсролын далан зургаа дугаар сургууль</t>
  </si>
  <si>
    <t>Нийслэлийн ерөнхий боловсролын нэг зуун дөрөв дүгээр сургууль</t>
  </si>
  <si>
    <t>Нийслэлийн ерөнхий боловсролын нэг зуун тавдугаар сургууль</t>
  </si>
  <si>
    <t>Нийслэлийн ерөнхий боловсролын зуун зургаа дугаар сургууль</t>
  </si>
  <si>
    <t>Нийслэлийн ерөнхий боловсролын зуун долоо дугаар сургууль</t>
  </si>
  <si>
    <t>Нийслэлийн ерөнхий боловсролын зуун хорин хоёр дугаар сургууль</t>
  </si>
  <si>
    <t>Нийслэлийн ерөнхий боловсролын зуун хорин гурав дугаар сургууль</t>
  </si>
  <si>
    <t>Нийслэлийн ерөнхий боловсролын нэг зуун хорин дөрөвдүгээр сургууль</t>
  </si>
  <si>
    <t>Нийслэлийн ерөнхий боловсролын зуун гучин дөрөв дүгээр сургууль</t>
  </si>
  <si>
    <t>Нийслэлийн ерөнхий боловсролын лаборатори ирээдүй цогцолбор сургууль</t>
  </si>
  <si>
    <t>Нийслэлийн ерөнхий боловсролын нэг зуун хорин нэг дүгээр сургууль</t>
  </si>
  <si>
    <t>Нийслэлийн ерөнхий боловсролын зуун хорин ес дүгээр сургууль</t>
  </si>
  <si>
    <t>Нийслэлийн Ерөнхий боловсролын зуун дөчин гурав дугаар сургууль</t>
  </si>
  <si>
    <t>Нийслэлийн ерөнхий боловсролын хөгжил цогцолбор сургууль</t>
  </si>
  <si>
    <t>Нийслэлийн ерөнхий боловсролын өнөр цогцолбор сургууль</t>
  </si>
  <si>
    <t>Улаанбаатар.Сонгинохайрхан.Ерөнхий боловсролын нэг зуун тавин гуравдугаар сургуульсургууль</t>
  </si>
  <si>
    <t>Нийслэлийн Ерөнхий боловсролын лаборатори нэг зуун тавин нэг дүгээр сургууль</t>
  </si>
  <si>
    <t>Ерөнхий боловсролын номуун сургууль</t>
  </si>
  <si>
    <t>Ромашка дунд сургууль</t>
  </si>
  <si>
    <t>Тольт сургууль</t>
  </si>
  <si>
    <t>Ерөнхий боловсролын чандмань сургууль</t>
  </si>
  <si>
    <t>Гэрэлт ирээдүй глобал боловсрол</t>
  </si>
  <si>
    <t>Номын ёс бага сургууль</t>
  </si>
  <si>
    <t>Ерөнхий боловсролын глобал их оюун</t>
  </si>
  <si>
    <t>Шинэ анагаах ухаан их сургууль</t>
  </si>
  <si>
    <t>Сонгинохайрхан дүүрэг бүгд</t>
  </si>
  <si>
    <t>Сүхбаатар дүүрэг</t>
  </si>
  <si>
    <t>Нийслэлийн ерөнхий боловсролын нэгдүгээр сургууль</t>
  </si>
  <si>
    <t>Нийслэлийн ерөнхий боловсролын хоёрдугаар сургууль</t>
  </si>
  <si>
    <t>Нийслэлийн ерөнхий боловсролын гуравдугаар сургууль</t>
  </si>
  <si>
    <t>Нийслэлийн ерөнхий боловсролын дөрөвдүгээр сургууль</t>
  </si>
  <si>
    <t>Нийслэлийн ерөнхий боловсролын зургаадугаар сургууль</t>
  </si>
  <si>
    <t>Нийслэлийн ерөнхий боловсролын арван нэгдүгээр сургууль</t>
  </si>
  <si>
    <t>Нийслэлийн ерөнхий боловсролын арван зургаадугаар сургууль</t>
  </si>
  <si>
    <t>Нийслэлийн ерөнхий боловсролын хорин тав дугаар сургууль</t>
  </si>
  <si>
    <t>Нийслэлийн ерөнхий боловсролын хорин ес дүгээр сургууль</t>
  </si>
  <si>
    <t>Нийслэлийн ерөнхий боловсролын гучин нэгдүгээр сургууль</t>
  </si>
  <si>
    <t>Нийслэлийн ерөнхий боловсролын гучин тав дугаар сургууль</t>
  </si>
  <si>
    <t>Нийслэлийн ерөнхий боловсролын Эрдмийн хөтөч цогцолбор сургууль</t>
  </si>
  <si>
    <t>Нийслэлийн ерөнхий боловсролын лаборатори далан нэгдүгээр сургууль</t>
  </si>
  <si>
    <t>Нийслэлийн ерөнхий боловсролын зуун арван зургаа дугаар сургууль</t>
  </si>
  <si>
    <t>Нийслэлийн ерөнхий боловсролын зуун гучин нэгдүгээр сургууль</t>
  </si>
  <si>
    <t>Нийслэлийн ерөнхий боловсролын ажилчин, залуучуудын ээлжийн сургууль</t>
  </si>
  <si>
    <t>Анагаахын шинжлэх ухааны үндэсний их сургуулийн харьяа ерөнхий боловсролын ахлах сургууль</t>
  </si>
  <si>
    <t>Монгол улсын их сургуулийн дэргэдэх байгаль эх лицей ахлах сургууль, экологийн боловсролын төв</t>
  </si>
  <si>
    <t>Нийслэлийн ерөнхий боловсролын спортын төв сургууль</t>
  </si>
  <si>
    <t>Нийслэлийн ерөнхий боловсролын лаборатори дөчин тавдугаар сургууль</t>
  </si>
  <si>
    <t>Монгол улсын боловсролын их сургуулийн харьяа ерөнхий боловсролын сургууль</t>
  </si>
  <si>
    <t>Монгол Оросын хамтарсан дунд сургууль</t>
  </si>
  <si>
    <t>Монгол Улсын Консерватори</t>
  </si>
  <si>
    <t>Шинжлэх ухаан, технологийн их сургуулийн харьяа ерөнхий боловсролын ахлах сургууль</t>
  </si>
  <si>
    <t>ШУТИС-Коосэн Технологийн Коллеж</t>
  </si>
  <si>
    <t>Нийслэлийн ерөнхий боловсролын лаборатори өсвөрийн зохион бүтээгчдийн ахлах сургууль</t>
  </si>
  <si>
    <t>Ерөнхий боловсролын галакси сургууль</t>
  </si>
  <si>
    <t>Ерөнхий боловсролын ертөнц сургууль</t>
  </si>
  <si>
    <t>Ерөнхий боловсролын шинэ зууны удирдагч сургууль</t>
  </si>
  <si>
    <t>Ерөнхий боловсролын Кингс кидс сургууль</t>
  </si>
  <si>
    <t>Логарифм бүрэн дунд сургууль</t>
  </si>
  <si>
    <t>Оюуны тулга сургууль</t>
  </si>
  <si>
    <t>Ерөнхий боловсролын сант сургууль</t>
  </si>
  <si>
    <t>Ерөнхий боловсролын Хобби сургууль</t>
  </si>
  <si>
    <t>Ерөнхий боловсролын Шинэ үе сургууль</t>
  </si>
  <si>
    <t>Ерөнхий боловсролын элбэг сургууль</t>
  </si>
  <si>
    <t>Ерөнхий боловсролын Эрдэмтөгс сургууль</t>
  </si>
  <si>
    <t>Ерөнхий боловсролын үй цай сургууль</t>
  </si>
  <si>
    <t>Ерөнхий боловсролын Монгол Хятадын найрамдал сургууль</t>
  </si>
  <si>
    <t>Ерөнхий боловсролын Улаанбаатар элит олон улсын дунд сургууль</t>
  </si>
  <si>
    <t>Ерөнхий боловсролын Дойче шуле сургууль</t>
  </si>
  <si>
    <t>Ерөнхий боловсролын Путонхуа сургууль</t>
  </si>
  <si>
    <t>Үндэсний биеийн тамирын дээд сургуулийн харьяа ерөнхий боловсролын ахлах сургууль</t>
  </si>
  <si>
    <t>Ерөнхий боловсролын күнз сургууль</t>
  </si>
  <si>
    <t>Эрдмийн уурхай бага сургууль</t>
  </si>
  <si>
    <t>Ерөнхий боловсролын хаан эрдэм сургууль</t>
  </si>
  <si>
    <t>Номын гялбаа сургууль</t>
  </si>
  <si>
    <t xml:space="preserve">Сэлбэ сургууль цэцэрлэг цогцолбор </t>
  </si>
  <si>
    <t>Нийслэлийн Ерөнхий боловсролын Гэгээ сургууль</t>
  </si>
  <si>
    <t>Хөөрөх тавцан онцгой хүүхдүүдийн сургууль</t>
  </si>
  <si>
    <t>Сүхбаатар дүүрэг бүгд</t>
  </si>
  <si>
    <t>Хан-Уул дүүрэг</t>
  </si>
  <si>
    <t>Нийслэлийн ерөнхий боловсролын аравдугаар сургууль</t>
  </si>
  <si>
    <t>Нийслэлийн ерөнхий боловсролын арван тав дугаар сургууль</t>
  </si>
  <si>
    <t>Нийслэлийн ерөнхий боловсролын арван найм дугаар сургууль</t>
  </si>
  <si>
    <t>Нийслэлийн ерөнхий боловсролын хорин зургаадугаар сургууль</t>
  </si>
  <si>
    <t>Нийслэлийн ерөнхий боловсролын гучин хоёрдугаар сургууль</t>
  </si>
  <si>
    <t>Нийслэлийн ерөнхий боловсролын гучин дөрөвдүгээр сургууль</t>
  </si>
  <si>
    <t>Нийслэлийн ерөнхий боловсролын дөчин нэгдүгээр сургууль</t>
  </si>
  <si>
    <t>Нийслэлийн ерөнхий боловсролын тавин хоёр дугаар сургууль</t>
  </si>
  <si>
    <t>Нийслэлийн ерөнхий боловсролын тавин есдүгээр сургууль</t>
  </si>
  <si>
    <t>Нийслэлийн ерөнхий боловсролын жар дугаар сургууль</t>
  </si>
  <si>
    <t>Нийслэлийн ерөнхий боловсролын жаран гурав дугаар сургууль</t>
  </si>
  <si>
    <t>Нийслэлийн ерөнхий боловсролын далан тав дугаар сургууль</t>
  </si>
  <si>
    <t>Нийслэлийн ерөнхий боловсролын зуун арван дөрөв дүгээр сургууль</t>
  </si>
  <si>
    <t>Нийслэлийн ерөнхий боловсролын лаборатори нэг зуун арван тав дугаар сургууль</t>
  </si>
  <si>
    <t>Нийслэлийн ерөнхий боловсролын нэг зуун арван найм дугаар сургууль</t>
  </si>
  <si>
    <t>Нийслэлийн ерөнхий боловсролын буянт ухаа цогцолбор сургууль</t>
  </si>
  <si>
    <t>Нийслэлийн ерөнхий боловсролын зуун гучдугаар сургууль</t>
  </si>
  <si>
    <t>Нийслэлийн ерөнхий боловсролын зуун гучин тав дугаар сургууль</t>
  </si>
  <si>
    <t>Нийслэлийн ерөнхий боловсролын аварга ахлах сургууль</t>
  </si>
  <si>
    <t>Улаанбаатар дахь Америк ерөнхий боловсролын сургууль</t>
  </si>
  <si>
    <t>Монгол билиг оюун сургууль цэцэрлэгийн цогцолбор</t>
  </si>
  <si>
    <t>Оргил сургууль</t>
  </si>
  <si>
    <t>Ерөнхий боловсролын орхон хасү сургууль</t>
  </si>
  <si>
    <t>Орчлон сургууль, цэцэрлэгийн цогцолбор</t>
  </si>
  <si>
    <t>Сакура сургууль</t>
  </si>
  <si>
    <t>Ерөнхий боловсролын арвист хангай сургууль</t>
  </si>
  <si>
    <t>Ерөнхий боловсролын монгол бизнесийн сургууль</t>
  </si>
  <si>
    <t>Ерөнхий боловсролын Бритиш сургууль</t>
  </si>
  <si>
    <t>Ерөнхий боловсролын шинэ өнөөдөр сургууль</t>
  </si>
  <si>
    <t>Ерөнхий боловсролын оном сургууль</t>
  </si>
  <si>
    <t>Солонго Эс Эф бүрэн дунд сургууль</t>
  </si>
  <si>
    <t>Ерөнхий боловсролын этүгэн сургууль</t>
  </si>
  <si>
    <t>Ерөнхий боловсролын Шинэ зуунбилэг сургууль</t>
  </si>
  <si>
    <t>Ерөнхий боловсролын язгуур бага сургууль</t>
  </si>
  <si>
    <t>Монгол улс дахь Франц ерөнхий боловсролын сургууль</t>
  </si>
  <si>
    <t>Ерөнхий боловсролын шинэ монгол харүмафүжи сургууль</t>
  </si>
  <si>
    <t>Нийслэлийн ерөнхий боловсролын абсолют элит ахлах сургууль</t>
  </si>
  <si>
    <t>Алтан босго академи сургууль</t>
  </si>
  <si>
    <t>Нийслэлийн ерөнхий боловсролын Жэт сургууль</t>
  </si>
  <si>
    <t>Нийслэлийн ерөнхий боловсролын Жэт тэмүүлэл сургууль</t>
  </si>
  <si>
    <t>Нийслэлийн ерөнхий боловсролын Смарт сургууль</t>
  </si>
  <si>
    <t>Нийслэлийн ерөнхий боловсролын Хүмүүн кампус сургууль</t>
  </si>
  <si>
    <t>Ерөнхий боловсролын Эрдмийн гүүр элит сургууль</t>
  </si>
  <si>
    <t>Хан-Уул дүүрэг бүгд</t>
  </si>
  <si>
    <t>Чингэлтэй дүүрэг</t>
  </si>
  <si>
    <t>Нийслэлийн ерөнхий боловсролын тавдугаар сургууль</t>
  </si>
  <si>
    <t>Нийслэлийн ерөнхий боловсролын арван долоодугаар сургууль</t>
  </si>
  <si>
    <t>Нийслэлийн ерөнхий боловсролын лаборатори хорин гуравдугаар сургууль</t>
  </si>
  <si>
    <t>Нийслэлийн ерөнхий боловсролын хорин дөрөвдүгээр сургууль</t>
  </si>
  <si>
    <t>Нийслэлийн ерөнхий боловсролын гучин долоо дугаар сургууль</t>
  </si>
  <si>
    <t>Нийслэлийн ерөнхий боловсролын гучин есдүгээр сургууль</t>
  </si>
  <si>
    <t>Нийслэлийн ерөнхий боловсролын дөчин есдүгээр сургууль</t>
  </si>
  <si>
    <t>Нийслэлийн ерөнхий боловсролын тавьдугаар сургууль</t>
  </si>
  <si>
    <t>Нийслэлийн ерөнхий боловсролын тавин долдугаар сургууль</t>
  </si>
  <si>
    <t>Нийслэлийн ерөнхий боловсролын жаран нэгдүгээр сургууль</t>
  </si>
  <si>
    <t>Нийслэлийн ерөнхий боловсролын далан хоёр дугаар сургууль</t>
  </si>
  <si>
    <t>Нийслэлийн ерөнхий боловсролын зуун арван хоёрдугаар сурууль</t>
  </si>
  <si>
    <t>Нийслэлийн ерөнхий боловсролын зуун арван долдугаар сургууль</t>
  </si>
  <si>
    <t>Нийслэлийн ерөнхий боловсролын зуун гучин наймдугаар сургууль</t>
  </si>
  <si>
    <t>Нийслэлийн ерөнхйи боловсролын зуун гучин есдүгээр сургууль</t>
  </si>
  <si>
    <t>Нийслэлийн ерөнхий боловсролын зуун дөчдүгээр сургууль</t>
  </si>
  <si>
    <t>Ерөнхий боловсролын бадмаараг ахлах сургууль</t>
  </si>
  <si>
    <t>Нийслэлийн ерөнхий боловсролын нэг зуун дөчин ес дүгээр сургууль</t>
  </si>
  <si>
    <t>Ерөнхий боловсролын атланта сургууль</t>
  </si>
  <si>
    <t>Бэтүб сургууль</t>
  </si>
  <si>
    <t>Ерөнхий боловсролын тоолол сургууль</t>
  </si>
  <si>
    <t>Ерөнхий боловсролын тусгал сургууль</t>
  </si>
  <si>
    <t>Олонлог төв сургууль</t>
  </si>
  <si>
    <t>Оюут бага сургууль</t>
  </si>
  <si>
    <t>Олонлог эгзэ сургууль</t>
  </si>
  <si>
    <t>Улаанбаатар.Чингэлтэй.Ерөнхий боловсролын Ертөнц нэг сургууль</t>
  </si>
  <si>
    <t>Чингэлтэй дүүрэг бүгд</t>
  </si>
  <si>
    <t>Багахангай дүүрэг</t>
  </si>
  <si>
    <t>Нийслэлийн ерөнхий боловсролын хангай цогцолбор сургууль</t>
  </si>
  <si>
    <t>Багахангай дүүрэг бүгд</t>
  </si>
  <si>
    <t>Орхон аймаг</t>
  </si>
  <si>
    <t xml:space="preserve">      Ор</t>
  </si>
  <si>
    <t>Орхон аймгийн Баян-Өндөр сумын ерөнхий боловсролын хоёр дугаар сургууль</t>
  </si>
  <si>
    <t>Орхон аймгийн Баян-Өндөр сумын ерөнхий боловсролын долоо дугаар сургууль</t>
  </si>
  <si>
    <t>Орхон аймгийн ерөнхий боловсролын лаборатори наймдугаар сургууль</t>
  </si>
  <si>
    <t>Орхон аймгийн Баян-Өндөр сумын ерөнхий боловсролын арван дөрөвдүгээр сургууль</t>
  </si>
  <si>
    <t>Орхон аймгийн Баян-Өндөр сумын ерөнхий боловсролын арван тавдугаар сургууль</t>
  </si>
  <si>
    <t>Орхон аймгийн Баян-Өндөр сумын ерөнхий боловсролын арван долоо дугаар сургууль</t>
  </si>
  <si>
    <t>Орхон аймгийн Баян-Өндөр сумын ерөнхий боловсролын арван наймдугаар сургууль</t>
  </si>
  <si>
    <t>Орхон аймгийн Баян-Өндөр сумын ерөнхий боловсролын 4 дүгээр сургууль</t>
  </si>
  <si>
    <t>Орхон аймгийн Жаргалант сумын ерөнхий боловсролын сургууль</t>
  </si>
  <si>
    <t>Орхон аймгийн Баян-Өндөр сумын ерөнхий боловсролын Ирээдүйн одод сургууль</t>
  </si>
  <si>
    <t>Орхон аймгийн Баян-Өндөр сумын ерөнхий боловсролын 3 дугаар сургууль</t>
  </si>
  <si>
    <t>Орхон аймгийн Баян-Өндөр сумын ерөнхий боловсролын 5 дугаар сургууль</t>
  </si>
  <si>
    <t>Технологийн сургуулийн харьяа ахлах сургууль</t>
  </si>
  <si>
    <t>Орхон аймгийн Баян-Өндөр сумын ерөнхий боловсролын арван гурав дугаар сургууль</t>
  </si>
  <si>
    <t>Орхон аймгийн Баян-Өндөр сумын ерөнхий боловсролын нэг дүгээр сургууль</t>
  </si>
  <si>
    <t>Орхон аймгийн Баян-Өндөр сумын ерөнхий боловсролын арван ес дүгээр сургууль</t>
  </si>
  <si>
    <t>Орхон аймгийн Баян-Өндөр сумын ерөнхий боловсролын хорьдугаар сургууль</t>
  </si>
  <si>
    <t>Орхон аймгийн Баян-Өндөр сумын ерөнхий боловсролын арван зургаа дугаар сургууль</t>
  </si>
  <si>
    <t>Орхон аймгийн Баян-Өндөр сумын ерөнхий боловсролын Билигт Өргөө сургууль</t>
  </si>
  <si>
    <t>Орхон аймгийн Баян-Өндөр сумын ерөнхий боловсролын Маргад сургууль</t>
  </si>
  <si>
    <t>Гэгээн билиг сургууль</t>
  </si>
  <si>
    <t>Орхон аймгийн Баян-Өндөр сумын ерөнхий боловсролын Цайхун гэгээ сургууль</t>
  </si>
  <si>
    <t>Орхон аймгийн Баян-Өндөр сумын ерөнхий боловсролын Эрдмийн сан сургууль</t>
  </si>
  <si>
    <t>Ерөнхий боловсролын Орхон эмпати сургууль</t>
  </si>
  <si>
    <t>Орхон аймаг бүгд</t>
  </si>
  <si>
    <t>Говь-Сүмбэр аймаг</t>
  </si>
  <si>
    <t xml:space="preserve">      Гс</t>
  </si>
  <si>
    <t>Говьсүмбэр аймгийн Сүмбэр сумын ерөнхий боловсролын 1 дүгээр сургууль</t>
  </si>
  <si>
    <t>Говьсүмбэр аймгийн Сүмбэр сумын ерөнхий боловсролын 2 дугаар сургууль</t>
  </si>
  <si>
    <t>Говьсүмбэр аймгийн ерөнхий боловсролын лаборатори тав дугаар сургууль</t>
  </si>
  <si>
    <t>Говьсүмбэр аймгийн Баянтал сумын ерөнхий боловсролын сургууль</t>
  </si>
  <si>
    <t>Говьсүмбэр аймгийн Шивээговь сумын ерөнхий боловсролын сургууль</t>
  </si>
  <si>
    <t>Говь-Сүмбэр аймаг бүгд</t>
  </si>
  <si>
    <t>Нийслэлийн ерөнхий боловсролын монгол тэмүүлэл сургууль</t>
  </si>
  <si>
    <t>Нийслэлийн ерөнхий боловсролын Шинэ эрин сургууль</t>
  </si>
  <si>
    <t>Нийслэлийн ерөнхий боловсролын Шинэ эхлэл сургууль</t>
  </si>
  <si>
    <t>Солонгос дахь Монгол дунд сургууль</t>
  </si>
  <si>
    <t>Бусад бүгд</t>
  </si>
  <si>
    <t>Мэдээг гаргасан:</t>
  </si>
  <si>
    <t>(Албан тушаал)</t>
  </si>
  <si>
    <t>(Овог нэр)</t>
  </si>
  <si>
    <t xml:space="preserve"> (Гарын үсэг)</t>
  </si>
  <si>
    <t>Мэдээг хянасан:</t>
  </si>
  <si>
    <t>............он ........сар.........өдөр</t>
  </si>
  <si>
    <t>2.8. ЕРӨНХИЙ БОЛОВСРОЛЫН СУРГУУЛИЙН СУРАЛЦАГЧИД (үндсэн захиргаа, нас, хүйсээр)</t>
  </si>
  <si>
    <t>5 ба түүнээс доош  настай</t>
  </si>
  <si>
    <t>6 настай</t>
  </si>
  <si>
    <t>7  настай</t>
  </si>
  <si>
    <t>8  настай</t>
  </si>
  <si>
    <t>9  настай</t>
  </si>
  <si>
    <t>10  настай</t>
  </si>
  <si>
    <t>11  настай</t>
  </si>
  <si>
    <t>12 настай</t>
  </si>
  <si>
    <t>13 настай</t>
  </si>
  <si>
    <t>14 настай</t>
  </si>
  <si>
    <t>15 настай</t>
  </si>
  <si>
    <t>16 настай</t>
  </si>
  <si>
    <t>17 настай</t>
  </si>
  <si>
    <t>18 настай</t>
  </si>
  <si>
    <t>19 ба түүнээс дээш настай</t>
  </si>
  <si>
    <t>Бусад гэдэгт БНСУ дахь Монгол сургууль, Кембрижийн хөтөлбөрөөр хичээллэж байгаа сургуулиудыг хамруулав.</t>
  </si>
  <si>
    <t>2.9. ЕРӨНХИЙ БОЛОВСРОЛЫН СУРГУУЛИЙН БҮЛГИЙН ТОО (аймаг, нийслэлээр)</t>
  </si>
  <si>
    <t>III анги</t>
  </si>
  <si>
    <t>IV анги</t>
  </si>
  <si>
    <t>V анги</t>
  </si>
  <si>
    <t>VI анги</t>
  </si>
  <si>
    <t>VIII анги</t>
  </si>
  <si>
    <t xml:space="preserve">IX анги  </t>
  </si>
  <si>
    <t>X анги</t>
  </si>
  <si>
    <t xml:space="preserve"> 2.10. ЕРӨНХИЙ БОЛОВСРОЛЫН СУРГУУЛИЙН НЭГДҮГЭЭР АНГИД ШИНЭЭР ЭЛСЭГЧ (аймаг, нийслэл, нас, хүйсээр)</t>
  </si>
  <si>
    <t>10 настай</t>
  </si>
  <si>
    <t>12 ба түүнээс дээш</t>
  </si>
  <si>
    <t xml:space="preserve">Бусад гэдэгт БНСУ дахь Монгол сургууль, Кембрижийн хөтөлбөрөөр хичээллэж байгаа сургуулиудыг хамруулав. </t>
  </si>
  <si>
    <t xml:space="preserve"> Хот гэдэгт бусад гэсэн үзүүлэлтийг нэмж тооцсон болно.</t>
  </si>
  <si>
    <t>2.11. ЕРӨНХИЙ БОЛОВСРОЛЫН СУРГУУЛЬД ОРОЙ, ЭЧНЭЭГЭЭР СУРАЛЦАГЧИД (ангиар)</t>
  </si>
  <si>
    <t xml:space="preserve">Оройгоор </t>
  </si>
  <si>
    <t xml:space="preserve">Эчнээгээр </t>
  </si>
  <si>
    <t>I-VI анги</t>
  </si>
  <si>
    <t>IX анги</t>
  </si>
  <si>
    <t>XI анги</t>
  </si>
  <si>
    <t xml:space="preserve">         2.12. БАГА, СУУРЬ, БҮРЭН ДУНД БОЛОВСРОЛЫН ДҮЙЦСЭН ХӨТӨЛБӨРӨӨР СУРАЛЦАГЧИД</t>
  </si>
  <si>
    <t>Насаар</t>
  </si>
  <si>
    <t>10 ба түүнээс доош</t>
  </si>
  <si>
    <t>19 ба түүнээс дээш</t>
  </si>
  <si>
    <t xml:space="preserve">2.14. ЕРӨНХИЙ БОЛОВСРОЛЫН СУРГУУЛИЙН ДОТУУР БАЙРАНД АМЬДАРЧ БУЙ СУРАЛЦАГЧИД </t>
  </si>
  <si>
    <t>Хүчин чадал /ороор/</t>
  </si>
  <si>
    <t>Дотуур байранд амьдрах хүсэлт гаргасан хүүхэд</t>
  </si>
  <si>
    <t>Стандартын</t>
  </si>
  <si>
    <t>Стандартын бус</t>
  </si>
  <si>
    <t>Захирал, дэд, гүйцэтгэх захирал</t>
  </si>
  <si>
    <t>Сургалтын менежер</t>
  </si>
  <si>
    <t>Нийгмийн ажилтан</t>
  </si>
  <si>
    <t>Цагийн багш</t>
  </si>
  <si>
    <t>Хичээлийн зохицуулагч</t>
  </si>
  <si>
    <t>Хичээлийн туслах ажилтан</t>
  </si>
  <si>
    <t>Байрын багш</t>
  </si>
  <si>
    <t>Нягтлан бодогч</t>
  </si>
  <si>
    <t>Нярав</t>
  </si>
  <si>
    <t>Бичиг хэрэг</t>
  </si>
  <si>
    <t>Номын санч</t>
  </si>
  <si>
    <t>Эмч</t>
  </si>
  <si>
    <t>Тогооч</t>
  </si>
  <si>
    <t>Сантехникч</t>
  </si>
  <si>
    <t>Цахилгаанчин</t>
  </si>
  <si>
    <t>Мужаан</t>
  </si>
  <si>
    <t>Үйлчлэгч</t>
  </si>
  <si>
    <t>Манаач, жижүүр</t>
  </si>
  <si>
    <t>Уурын зуухны галч</t>
  </si>
  <si>
    <t>Эмэгтэй</t>
  </si>
  <si>
    <t>2.15. ЕРӨНХИЙ БОЛОВСРОЛЫН СУРГУУЛИЙН БАГШ, АЖИЛЛАГЧИД</t>
  </si>
  <si>
    <t>2.15.  ЕРӨНХИЙ БОЛОВСРОЛЫН СУРГУУЛИЙН БАГШ, АЖИЛЛАГЧИД  /үргэлжлэл/</t>
  </si>
  <si>
    <t>2.16. ЕРӨНХИЙ БОЛОВСРОЛЫН СУРГУУЛИЙН ҮНДСЭН БАГШ (үндсэн үзүүлэлт)</t>
  </si>
  <si>
    <t>Д/Д</t>
  </si>
  <si>
    <t>Ажиллавал зохих багш</t>
  </si>
  <si>
    <t>Нэмж шаардагдах багш</t>
  </si>
  <si>
    <t>Үндсэн багшийн боловсролын түвшин</t>
  </si>
  <si>
    <t>Үндсэн багшийн насны бүлэг</t>
  </si>
  <si>
    <t>Багшилсан хугацаа</t>
  </si>
  <si>
    <t>Мэргэжлийн зэрэг</t>
  </si>
  <si>
    <t>Өмнөх тайлангийн хугацаанд мэргэжил дээшлүүлсэн</t>
  </si>
  <si>
    <t>Yндсэн багш</t>
  </si>
  <si>
    <t>Үүнээс: мэргэжлийн бус</t>
  </si>
  <si>
    <t>Доктор</t>
  </si>
  <si>
    <t>Магистр</t>
  </si>
  <si>
    <t>Бакалавр</t>
  </si>
  <si>
    <t>Диплом</t>
  </si>
  <si>
    <t>30 хүртэл</t>
  </si>
  <si>
    <t>30-39</t>
  </si>
  <si>
    <t>40-49</t>
  </si>
  <si>
    <t>50-59</t>
  </si>
  <si>
    <t>60 ба, түүнээс дээш</t>
  </si>
  <si>
    <t>Анхны жилдээ</t>
  </si>
  <si>
    <t>1-5 жил</t>
  </si>
  <si>
    <t>6-10 жил</t>
  </si>
  <si>
    <t>11-15 жил</t>
  </si>
  <si>
    <t>16-20 жил</t>
  </si>
  <si>
    <t>21-25 жил</t>
  </si>
  <si>
    <t>25, түүнээс дээш</t>
  </si>
  <si>
    <t>Зөвлөх</t>
  </si>
  <si>
    <t>Тэргүүлэх</t>
  </si>
  <si>
    <t>Арга зүйч</t>
  </si>
  <si>
    <t>Үндэсний</t>
  </si>
  <si>
    <t>Орон нутгийн</t>
  </si>
  <si>
    <t>Төрөлжсөн</t>
  </si>
  <si>
    <t>Ажлын байран дахь сургалт</t>
  </si>
  <si>
    <t>2.17. ЕРӨНХИЙ БОЛОВСРОЛЫН СУРГУУЛИЙН ҮНДСЭН БАГШ (аймаг, нийслэл, мэргэжил, хүйсээр)</t>
  </si>
  <si>
    <t>үргэлжлэл</t>
  </si>
  <si>
    <t>Монгол хэл, уран зохиол</t>
  </si>
  <si>
    <t>Казак хэл</t>
  </si>
  <si>
    <t>Орос хэл</t>
  </si>
  <si>
    <t>Англи хэл</t>
  </si>
  <si>
    <t>Орос-Англи хэл</t>
  </si>
  <si>
    <t>Бусад гадаад хэл</t>
  </si>
  <si>
    <t>Мэдээлэл зүй</t>
  </si>
  <si>
    <t>Математик</t>
  </si>
  <si>
    <t>Математик-мэдээлэл зүй</t>
  </si>
  <si>
    <t>Математик-физик</t>
  </si>
  <si>
    <t>Физик</t>
  </si>
  <si>
    <t>Хими</t>
  </si>
  <si>
    <t>Хими-биологи</t>
  </si>
  <si>
    <t>Биологи</t>
  </si>
  <si>
    <t>Түүх</t>
  </si>
  <si>
    <t>Түүх-нийгэм</t>
  </si>
  <si>
    <t>Нийгэм судлал</t>
  </si>
  <si>
    <t>Түүх-газарзүй</t>
  </si>
  <si>
    <t>Газар зүй</t>
  </si>
  <si>
    <t>Биеийн тамир</t>
  </si>
  <si>
    <t>Хөгжим бүжиг</t>
  </si>
  <si>
    <t>Зураг төсөл</t>
  </si>
  <si>
    <t>Зураг технологи</t>
  </si>
  <si>
    <t>Технологи</t>
  </si>
  <si>
    <t>Сурган, сэтгэл зүй</t>
  </si>
  <si>
    <t>Согог зүйч</t>
  </si>
  <si>
    <t>Хэл засалч</t>
  </si>
  <si>
    <t xml:space="preserve">БАГА, ДУНД БОЛОВСРОЛ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</si>
</sst>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8"/>
      <name val="Arial Mon"/>
      <family val="2"/>
    </font>
    <font>
      <sz val="8"/>
      <color indexed="8"/>
      <name val="Arial Mon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36"/>
      <color theme="1"/>
      <name val="Times New Roman Mo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 tint="0.59996337778862885"/>
      </bottom>
      <diagonal/>
    </border>
    <border>
      <left style="thin">
        <color indexed="64"/>
      </left>
      <right/>
      <top/>
      <bottom style="medium">
        <color theme="3" tint="0.59996337778862885"/>
      </bottom>
      <diagonal/>
    </border>
    <border>
      <left/>
      <right style="thin">
        <color indexed="64"/>
      </right>
      <top/>
      <bottom style="medium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3" tint="0.59996337778862885"/>
      </bottom>
      <diagonal/>
    </border>
    <border>
      <left/>
      <right/>
      <top style="thin">
        <color indexed="64"/>
      </top>
      <bottom style="medium">
        <color theme="3" tint="0.59996337778862885"/>
      </bottom>
      <diagonal/>
    </border>
    <border>
      <left style="thin">
        <color indexed="64"/>
      </left>
      <right/>
      <top style="medium">
        <color theme="3" tint="0.59996337778862885"/>
      </top>
      <bottom/>
      <diagonal/>
    </border>
    <border>
      <left/>
      <right style="thin">
        <color indexed="64"/>
      </right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thin">
        <color indexed="64"/>
      </right>
      <top style="medium">
        <color theme="3" tint="0.59996337778862885"/>
      </top>
      <bottom style="thin">
        <color indexed="64"/>
      </bottom>
      <diagonal/>
    </border>
    <border>
      <left/>
      <right/>
      <top style="medium">
        <color theme="3" tint="0.59996337778862885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4" borderId="4" xfId="1" applyNumberFormat="1" applyFont="1" applyFill="1" applyBorder="1"/>
    <xf numFmtId="0" fontId="6" fillId="4" borderId="5" xfId="1" applyNumberFormat="1" applyFont="1" applyFill="1" applyBorder="1"/>
    <xf numFmtId="0" fontId="6" fillId="4" borderId="6" xfId="1" applyNumberFormat="1" applyFont="1" applyFill="1" applyBorder="1"/>
    <xf numFmtId="0" fontId="5" fillId="0" borderId="0" xfId="0" applyFont="1"/>
    <xf numFmtId="0" fontId="5" fillId="0" borderId="0" xfId="1" applyNumberFormat="1" applyFont="1"/>
    <xf numFmtId="165" fontId="5" fillId="0" borderId="0" xfId="1" applyNumberFormat="1" applyFont="1"/>
    <xf numFmtId="0" fontId="5" fillId="0" borderId="7" xfId="1" applyNumberFormat="1" applyFont="1" applyBorder="1"/>
    <xf numFmtId="165" fontId="5" fillId="0" borderId="0" xfId="1" applyNumberFormat="1" applyFont="1" applyBorder="1"/>
    <xf numFmtId="0" fontId="5" fillId="0" borderId="0" xfId="1" applyNumberFormat="1" applyFont="1" applyBorder="1"/>
    <xf numFmtId="165" fontId="5" fillId="0" borderId="8" xfId="1" applyNumberFormat="1" applyFont="1" applyBorder="1"/>
    <xf numFmtId="0" fontId="5" fillId="3" borderId="0" xfId="0" applyFont="1" applyFill="1"/>
    <xf numFmtId="0" fontId="5" fillId="3" borderId="0" xfId="1" applyNumberFormat="1" applyFont="1" applyFill="1"/>
    <xf numFmtId="165" fontId="5" fillId="3" borderId="0" xfId="1" applyNumberFormat="1" applyFont="1" applyFill="1"/>
    <xf numFmtId="0" fontId="5" fillId="3" borderId="7" xfId="1" applyNumberFormat="1" applyFont="1" applyFill="1" applyBorder="1"/>
    <xf numFmtId="165" fontId="5" fillId="3" borderId="0" xfId="1" applyNumberFormat="1" applyFont="1" applyFill="1" applyBorder="1"/>
    <xf numFmtId="0" fontId="5" fillId="3" borderId="0" xfId="1" applyNumberFormat="1" applyFont="1" applyFill="1" applyBorder="1"/>
    <xf numFmtId="165" fontId="5" fillId="3" borderId="8" xfId="1" applyNumberFormat="1" applyFont="1" applyFill="1" applyBorder="1"/>
    <xf numFmtId="0" fontId="7" fillId="0" borderId="0" xfId="0" applyFont="1"/>
    <xf numFmtId="0" fontId="7" fillId="0" borderId="0" xfId="1" applyNumberFormat="1" applyFont="1"/>
    <xf numFmtId="165" fontId="7" fillId="0" borderId="0" xfId="1" applyNumberFormat="1" applyFont="1"/>
    <xf numFmtId="0" fontId="7" fillId="0" borderId="7" xfId="1" applyNumberFormat="1" applyFont="1" applyBorder="1"/>
    <xf numFmtId="165" fontId="7" fillId="0" borderId="0" xfId="1" applyNumberFormat="1" applyFont="1" applyBorder="1"/>
    <xf numFmtId="0" fontId="7" fillId="0" borderId="0" xfId="1" applyNumberFormat="1" applyFont="1" applyBorder="1"/>
    <xf numFmtId="165" fontId="7" fillId="0" borderId="8" xfId="1" applyNumberFormat="1" applyFont="1" applyBorder="1"/>
    <xf numFmtId="0" fontId="8" fillId="0" borderId="0" xfId="0" applyFont="1"/>
    <xf numFmtId="0" fontId="6" fillId="3" borderId="9" xfId="1" applyNumberFormat="1" applyFont="1" applyFill="1" applyBorder="1"/>
    <xf numFmtId="0" fontId="6" fillId="0" borderId="0" xfId="1" applyNumberFormat="1" applyFont="1" applyBorder="1"/>
    <xf numFmtId="0" fontId="2" fillId="0" borderId="9" xfId="0" applyFont="1" applyBorder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4" borderId="2" xfId="1" applyNumberFormat="1" applyFont="1" applyFill="1" applyBorder="1"/>
    <xf numFmtId="0" fontId="9" fillId="4" borderId="3" xfId="1" applyNumberFormat="1" applyFont="1" applyFill="1" applyBorder="1"/>
    <xf numFmtId="0" fontId="9" fillId="4" borderId="10" xfId="1" applyNumberFormat="1" applyFont="1" applyFill="1" applyBorder="1"/>
    <xf numFmtId="0" fontId="5" fillId="0" borderId="7" xfId="0" applyFont="1" applyBorder="1" applyAlignment="1">
      <alignment horizontal="left"/>
    </xf>
    <xf numFmtId="0" fontId="11" fillId="0" borderId="7" xfId="1" applyNumberFormat="1" applyFont="1" applyBorder="1"/>
    <xf numFmtId="165" fontId="11" fillId="0" borderId="0" xfId="1" applyNumberFormat="1" applyFont="1" applyBorder="1"/>
    <xf numFmtId="0" fontId="11" fillId="0" borderId="0" xfId="1" applyNumberFormat="1" applyFont="1" applyBorder="1"/>
    <xf numFmtId="165" fontId="11" fillId="0" borderId="7" xfId="1" applyNumberFormat="1" applyFont="1" applyBorder="1"/>
    <xf numFmtId="0" fontId="9" fillId="4" borderId="0" xfId="1" applyNumberFormat="1" applyFont="1" applyFill="1" applyBorder="1"/>
    <xf numFmtId="165" fontId="11" fillId="0" borderId="8" xfId="1" applyNumberFormat="1" applyFont="1" applyBorder="1"/>
    <xf numFmtId="0" fontId="9" fillId="0" borderId="7" xfId="1" applyNumberFormat="1" applyFont="1" applyBorder="1"/>
    <xf numFmtId="0" fontId="9" fillId="0" borderId="0" xfId="1" applyNumberFormat="1" applyFont="1" applyBorder="1"/>
    <xf numFmtId="0" fontId="5" fillId="3" borderId="7" xfId="0" applyFont="1" applyFill="1" applyBorder="1" applyAlignment="1">
      <alignment horizontal="left"/>
    </xf>
    <xf numFmtId="0" fontId="11" fillId="3" borderId="7" xfId="1" applyNumberFormat="1" applyFont="1" applyFill="1" applyBorder="1"/>
    <xf numFmtId="165" fontId="11" fillId="3" borderId="0" xfId="1" applyNumberFormat="1" applyFont="1" applyFill="1" applyBorder="1"/>
    <xf numFmtId="0" fontId="11" fillId="3" borderId="0" xfId="1" applyNumberFormat="1" applyFont="1" applyFill="1" applyBorder="1"/>
    <xf numFmtId="165" fontId="11" fillId="3" borderId="7" xfId="1" applyNumberFormat="1" applyFont="1" applyFill="1" applyBorder="1"/>
    <xf numFmtId="0" fontId="9" fillId="3" borderId="0" xfId="1" applyNumberFormat="1" applyFont="1" applyFill="1" applyBorder="1"/>
    <xf numFmtId="165" fontId="11" fillId="3" borderId="8" xfId="1" applyNumberFormat="1" applyFont="1" applyFill="1" applyBorder="1"/>
    <xf numFmtId="0" fontId="9" fillId="3" borderId="7" xfId="1" applyNumberFormat="1" applyFont="1" applyFill="1" applyBorder="1"/>
    <xf numFmtId="0" fontId="6" fillId="3" borderId="11" xfId="0" applyFont="1" applyFill="1" applyBorder="1" applyAlignment="1">
      <alignment horizontal="left"/>
    </xf>
    <xf numFmtId="0" fontId="9" fillId="3" borderId="11" xfId="1" applyNumberFormat="1" applyFont="1" applyFill="1" applyBorder="1"/>
    <xf numFmtId="165" fontId="9" fillId="3" borderId="9" xfId="1" applyNumberFormat="1" applyFont="1" applyFill="1" applyBorder="1"/>
    <xf numFmtId="0" fontId="9" fillId="3" borderId="9" xfId="1" applyNumberFormat="1" applyFont="1" applyFill="1" applyBorder="1"/>
    <xf numFmtId="165" fontId="9" fillId="3" borderId="11" xfId="1" applyNumberFormat="1" applyFont="1" applyFill="1" applyBorder="1"/>
    <xf numFmtId="165" fontId="9" fillId="3" borderId="12" xfId="1" applyNumberFormat="1" applyFont="1" applyFill="1" applyBorder="1"/>
    <xf numFmtId="0" fontId="6" fillId="4" borderId="2" xfId="0" applyFont="1" applyFill="1" applyBorder="1" applyAlignment="1">
      <alignment horizontal="left"/>
    </xf>
    <xf numFmtId="0" fontId="9" fillId="0" borderId="2" xfId="1" applyNumberFormat="1" applyFont="1" applyBorder="1"/>
    <xf numFmtId="0" fontId="9" fillId="0" borderId="3" xfId="1" applyNumberFormat="1" applyFont="1" applyBorder="1"/>
    <xf numFmtId="0" fontId="9" fillId="0" borderId="10" xfId="1" applyNumberFormat="1" applyFont="1" applyBorder="1"/>
    <xf numFmtId="1" fontId="2" fillId="0" borderId="0" xfId="0" applyNumberFormat="1" applyFont="1"/>
    <xf numFmtId="166" fontId="5" fillId="2" borderId="1" xfId="0" applyNumberFormat="1" applyFont="1" applyFill="1" applyBorder="1" applyAlignment="1">
      <alignment horizontal="center" vertical="center" textRotation="90" wrapText="1"/>
    </xf>
    <xf numFmtId="0" fontId="6" fillId="4" borderId="4" xfId="1" applyNumberFormat="1" applyFont="1" applyFill="1" applyBorder="1" applyAlignment="1">
      <alignment vertical="center" wrapText="1"/>
    </xf>
    <xf numFmtId="0" fontId="6" fillId="4" borderId="5" xfId="1" applyNumberFormat="1" applyFont="1" applyFill="1" applyBorder="1" applyAlignment="1">
      <alignment vertical="center" wrapText="1"/>
    </xf>
    <xf numFmtId="0" fontId="6" fillId="4" borderId="6" xfId="1" applyNumberFormat="1" applyFont="1" applyFill="1" applyBorder="1" applyAlignment="1">
      <alignment vertical="center" wrapText="1"/>
    </xf>
    <xf numFmtId="166" fontId="6" fillId="4" borderId="5" xfId="1" applyNumberFormat="1" applyFont="1" applyFill="1" applyBorder="1" applyAlignment="1">
      <alignment vertical="center" wrapText="1"/>
    </xf>
    <xf numFmtId="166" fontId="6" fillId="4" borderId="4" xfId="1" applyNumberFormat="1" applyFont="1" applyFill="1" applyBorder="1" applyAlignment="1">
      <alignment vertical="center" wrapText="1"/>
    </xf>
    <xf numFmtId="166" fontId="6" fillId="4" borderId="6" xfId="1" applyNumberFormat="1" applyFont="1" applyFill="1" applyBorder="1" applyAlignment="1">
      <alignment vertical="center" wrapText="1"/>
    </xf>
    <xf numFmtId="0" fontId="6" fillId="3" borderId="0" xfId="1" applyNumberFormat="1" applyFont="1" applyFill="1" applyAlignment="1">
      <alignment vertical="center" wrapText="1"/>
    </xf>
    <xf numFmtId="0" fontId="6" fillId="3" borderId="7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vertical="center" wrapText="1"/>
    </xf>
    <xf numFmtId="0" fontId="6" fillId="3" borderId="8" xfId="1" applyNumberFormat="1" applyFont="1" applyFill="1" applyBorder="1" applyAlignment="1">
      <alignment vertical="center" wrapText="1"/>
    </xf>
    <xf numFmtId="166" fontId="6" fillId="3" borderId="7" xfId="1" applyNumberFormat="1" applyFont="1" applyFill="1" applyBorder="1" applyAlignment="1">
      <alignment vertical="center" wrapText="1"/>
    </xf>
    <xf numFmtId="166" fontId="6" fillId="3" borderId="0" xfId="1" applyNumberFormat="1" applyFont="1" applyFill="1" applyBorder="1" applyAlignment="1">
      <alignment vertical="center" wrapText="1"/>
    </xf>
    <xf numFmtId="166" fontId="6" fillId="3" borderId="8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166" fontId="5" fillId="0" borderId="7" xfId="1" applyNumberFormat="1" applyFont="1" applyBorder="1" applyAlignment="1">
      <alignment vertical="center" wrapText="1"/>
    </xf>
    <xf numFmtId="166" fontId="5" fillId="0" borderId="0" xfId="1" applyNumberFormat="1" applyFont="1" applyBorder="1" applyAlignment="1">
      <alignment vertical="center" wrapText="1"/>
    </xf>
    <xf numFmtId="166" fontId="5" fillId="0" borderId="8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5" fontId="6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Border="1" applyAlignment="1">
      <alignment vertical="center" wrapText="1"/>
    </xf>
    <xf numFmtId="165" fontId="6" fillId="3" borderId="8" xfId="1" applyNumberFormat="1" applyFont="1" applyFill="1" applyBorder="1" applyAlignment="1">
      <alignment vertical="center" wrapText="1"/>
    </xf>
    <xf numFmtId="166" fontId="6" fillId="3" borderId="0" xfId="1" applyNumberFormat="1" applyFont="1" applyFill="1" applyAlignment="1">
      <alignment vertical="center" wrapText="1"/>
    </xf>
    <xf numFmtId="0" fontId="5" fillId="0" borderId="2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1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vertical="center" wrapText="1"/>
    </xf>
    <xf numFmtId="0" fontId="5" fillId="0" borderId="10" xfId="1" applyNumberFormat="1" applyFont="1" applyBorder="1" applyAlignment="1">
      <alignment vertical="center" wrapText="1"/>
    </xf>
    <xf numFmtId="0" fontId="4" fillId="0" borderId="0" xfId="0" applyFont="1"/>
    <xf numFmtId="166" fontId="4" fillId="0" borderId="0" xfId="0" applyNumberFormat="1" applyFont="1"/>
    <xf numFmtId="166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165" fontId="12" fillId="4" borderId="0" xfId="1" applyNumberFormat="1" applyFont="1" applyFill="1" applyBorder="1" applyAlignment="1">
      <alignment horizontal="center" vertical="center" wrapText="1"/>
    </xf>
    <xf numFmtId="0" fontId="12" fillId="4" borderId="0" xfId="1" applyNumberFormat="1" applyFont="1" applyFill="1" applyBorder="1" applyAlignment="1">
      <alignment horizontal="center" vertical="center" wrapText="1"/>
    </xf>
    <xf numFmtId="165" fontId="12" fillId="3" borderId="0" xfId="1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6" fillId="3" borderId="8" xfId="1" applyNumberFormat="1" applyFont="1" applyFill="1" applyBorder="1" applyAlignment="1">
      <alignment horizontal="center" vertical="center" wrapText="1"/>
    </xf>
    <xf numFmtId="165" fontId="6" fillId="3" borderId="0" xfId="1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1" applyNumberFormat="1" applyFont="1" applyFill="1" applyBorder="1" applyAlignment="1">
      <alignment horizontal="center" vertical="center" wrapText="1"/>
    </xf>
    <xf numFmtId="0" fontId="5" fillId="3" borderId="12" xfId="1" applyNumberFormat="1" applyFont="1" applyFill="1" applyBorder="1" applyAlignment="1">
      <alignment horizontal="center" vertical="center" wrapText="1"/>
    </xf>
    <xf numFmtId="0" fontId="5" fillId="3" borderId="9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6" xfId="0" applyFont="1" applyBorder="1"/>
    <xf numFmtId="165" fontId="6" fillId="0" borderId="15" xfId="1" applyNumberFormat="1" applyFont="1" applyBorder="1"/>
    <xf numFmtId="0" fontId="6" fillId="0" borderId="0" xfId="0" applyFont="1"/>
    <xf numFmtId="165" fontId="6" fillId="0" borderId="17" xfId="1" applyNumberFormat="1" applyFont="1" applyBorder="1"/>
    <xf numFmtId="165" fontId="6" fillId="0" borderId="0" xfId="1" applyNumberFormat="1" applyFont="1" applyBorder="1"/>
    <xf numFmtId="165" fontId="6" fillId="0" borderId="8" xfId="1" applyNumberFormat="1" applyFont="1" applyBorder="1"/>
    <xf numFmtId="165" fontId="6" fillId="0" borderId="7" xfId="1" applyNumberFormat="1" applyFont="1" applyBorder="1"/>
    <xf numFmtId="165" fontId="6" fillId="0" borderId="18" xfId="1" applyNumberFormat="1" applyFont="1" applyBorder="1"/>
    <xf numFmtId="165" fontId="6" fillId="0" borderId="19" xfId="1" applyNumberFormat="1" applyFont="1" applyBorder="1"/>
    <xf numFmtId="0" fontId="5" fillId="3" borderId="7" xfId="0" applyFont="1" applyFill="1" applyBorder="1"/>
    <xf numFmtId="165" fontId="5" fillId="3" borderId="7" xfId="1" applyNumberFormat="1" applyFont="1" applyFill="1" applyBorder="1"/>
    <xf numFmtId="0" fontId="5" fillId="0" borderId="7" xfId="0" applyFont="1" applyBorder="1"/>
    <xf numFmtId="165" fontId="5" fillId="0" borderId="7" xfId="1" applyNumberFormat="1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2" xfId="1" applyNumberFormat="1" applyFont="1" applyBorder="1"/>
    <xf numFmtId="165" fontId="5" fillId="0" borderId="3" xfId="1" applyNumberFormat="1" applyFont="1" applyBorder="1"/>
    <xf numFmtId="165" fontId="6" fillId="0" borderId="10" xfId="1" applyNumberFormat="1" applyFont="1" applyBorder="1"/>
    <xf numFmtId="165" fontId="6" fillId="0" borderId="3" xfId="1" applyNumberFormat="1" applyFont="1" applyBorder="1"/>
    <xf numFmtId="165" fontId="6" fillId="0" borderId="20" xfId="1" applyNumberFormat="1" applyFont="1" applyBorder="1"/>
    <xf numFmtId="165" fontId="6" fillId="0" borderId="21" xfId="1" applyNumberFormat="1" applyFont="1" applyBorder="1"/>
    <xf numFmtId="165" fontId="6" fillId="0" borderId="0" xfId="1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165" fontId="7" fillId="0" borderId="0" xfId="1" applyNumberFormat="1" applyFont="1" applyFill="1" applyBorder="1"/>
    <xf numFmtId="0" fontId="2" fillId="4" borderId="0" xfId="0" applyFont="1" applyFill="1"/>
    <xf numFmtId="0" fontId="15" fillId="0" borderId="0" xfId="0" applyFont="1"/>
    <xf numFmtId="165" fontId="15" fillId="0" borderId="0" xfId="1" applyNumberFormat="1" applyFont="1" applyFill="1" applyBorder="1"/>
    <xf numFmtId="0" fontId="6" fillId="0" borderId="0" xfId="0" applyFont="1" applyAlignment="1">
      <alignment horizontal="center"/>
    </xf>
    <xf numFmtId="0" fontId="17" fillId="0" borderId="0" xfId="0" applyFont="1"/>
    <xf numFmtId="0" fontId="0" fillId="0" borderId="22" xfId="0" applyBorder="1"/>
    <xf numFmtId="0" fontId="0" fillId="0" borderId="22" xfId="0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vertical="center"/>
    </xf>
    <xf numFmtId="0" fontId="6" fillId="3" borderId="4" xfId="1" applyNumberFormat="1" applyFont="1" applyFill="1" applyBorder="1" applyAlignment="1">
      <alignment vertical="center"/>
    </xf>
    <xf numFmtId="0" fontId="6" fillId="4" borderId="4" xfId="1" applyNumberFormat="1" applyFont="1" applyFill="1" applyBorder="1" applyAlignment="1">
      <alignment vertical="center"/>
    </xf>
    <xf numFmtId="0" fontId="6" fillId="3" borderId="6" xfId="1" applyNumberFormat="1" applyFont="1" applyFill="1" applyBorder="1" applyAlignment="1">
      <alignment vertical="center"/>
    </xf>
    <xf numFmtId="0" fontId="6" fillId="4" borderId="6" xfId="1" applyNumberFormat="1" applyFont="1" applyFill="1" applyBorder="1" applyAlignment="1">
      <alignment vertical="center"/>
    </xf>
    <xf numFmtId="0" fontId="6" fillId="3" borderId="7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6" fillId="3" borderId="8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3" borderId="7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3" borderId="8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165" fontId="18" fillId="3" borderId="7" xfId="1" applyNumberFormat="1" applyFont="1" applyFill="1" applyBorder="1" applyAlignment="1">
      <alignment vertical="center"/>
    </xf>
    <xf numFmtId="165" fontId="18" fillId="3" borderId="0" xfId="1" applyNumberFormat="1" applyFont="1" applyFill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165" fontId="19" fillId="3" borderId="7" xfId="1" applyNumberFormat="1" applyFont="1" applyFill="1" applyBorder="1" applyAlignment="1">
      <alignment vertical="center"/>
    </xf>
    <xf numFmtId="165" fontId="19" fillId="3" borderId="0" xfId="1" applyNumberFormat="1" applyFont="1" applyFill="1" applyBorder="1" applyAlignment="1">
      <alignment vertical="center"/>
    </xf>
    <xf numFmtId="165" fontId="19" fillId="0" borderId="0" xfId="1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165" fontId="6" fillId="3" borderId="8" xfId="1" applyNumberFormat="1" applyFont="1" applyFill="1" applyBorder="1" applyAlignment="1">
      <alignment vertical="center"/>
    </xf>
    <xf numFmtId="165" fontId="19" fillId="3" borderId="2" xfId="1" applyNumberFormat="1" applyFont="1" applyFill="1" applyBorder="1" applyAlignment="1">
      <alignment vertical="center"/>
    </xf>
    <xf numFmtId="165" fontId="19" fillId="3" borderId="3" xfId="1" applyNumberFormat="1" applyFont="1" applyFill="1" applyBorder="1" applyAlignment="1">
      <alignment vertical="center"/>
    </xf>
    <xf numFmtId="165" fontId="19" fillId="0" borderId="3" xfId="1" applyNumberFormat="1" applyFont="1" applyBorder="1" applyAlignment="1">
      <alignment vertical="center"/>
    </xf>
    <xf numFmtId="165" fontId="5" fillId="3" borderId="3" xfId="1" applyNumberFormat="1" applyFont="1" applyFill="1" applyBorder="1" applyAlignment="1">
      <alignment vertical="center"/>
    </xf>
    <xf numFmtId="165" fontId="5" fillId="3" borderId="10" xfId="1" applyNumberFormat="1" applyFont="1" applyFill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0" fontId="12" fillId="3" borderId="7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12" fillId="3" borderId="8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vertical="center"/>
    </xf>
    <xf numFmtId="0" fontId="6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6" fillId="0" borderId="4" xfId="1" applyNumberFormat="1" applyFont="1" applyBorder="1"/>
    <xf numFmtId="0" fontId="6" fillId="0" borderId="6" xfId="1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0" fontId="5" fillId="3" borderId="7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0" fontId="6" fillId="3" borderId="4" xfId="1" applyNumberFormat="1" applyFont="1" applyFill="1" applyBorder="1"/>
    <xf numFmtId="0" fontId="15" fillId="0" borderId="0" xfId="1" applyNumberFormat="1" applyFont="1" applyBorder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5" fillId="3" borderId="3" xfId="1" applyNumberFormat="1" applyFont="1" applyFill="1" applyBorder="1" applyAlignment="1">
      <alignment vertical="center"/>
    </xf>
    <xf numFmtId="0" fontId="6" fillId="0" borderId="5" xfId="0" applyFont="1" applyBorder="1"/>
    <xf numFmtId="0" fontId="6" fillId="0" borderId="5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6" fillId="0" borderId="4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7" fontId="6" fillId="0" borderId="0" xfId="1" applyNumberFormat="1" applyFont="1" applyBorder="1" applyAlignment="1">
      <alignment horizontal="center" vertical="center" wrapText="1"/>
    </xf>
    <xf numFmtId="37" fontId="6" fillId="0" borderId="8" xfId="1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7" fontId="6" fillId="3" borderId="0" xfId="1" applyNumberFormat="1" applyFont="1" applyFill="1" applyBorder="1" applyAlignment="1">
      <alignment horizontal="center" vertical="center" wrapText="1"/>
    </xf>
    <xf numFmtId="37" fontId="6" fillId="3" borderId="8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7" fontId="6" fillId="0" borderId="3" xfId="1" applyNumberFormat="1" applyFont="1" applyBorder="1" applyAlignment="1">
      <alignment horizontal="center" vertical="center" wrapText="1"/>
    </xf>
    <xf numFmtId="37" fontId="6" fillId="0" borderId="10" xfId="1" applyNumberFormat="1" applyFont="1" applyBorder="1" applyAlignment="1">
      <alignment horizontal="center" vertical="center" wrapText="1"/>
    </xf>
    <xf numFmtId="0" fontId="2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5" borderId="0" xfId="0" applyFont="1" applyFill="1"/>
    <xf numFmtId="0" fontId="2" fillId="5" borderId="0" xfId="0" applyFont="1" applyFill="1"/>
    <xf numFmtId="0" fontId="0" fillId="5" borderId="22" xfId="0" applyFill="1" applyBorder="1"/>
    <xf numFmtId="165" fontId="3" fillId="6" borderId="1" xfId="1" applyNumberFormat="1" applyFont="1" applyFill="1" applyBorder="1" applyAlignment="1">
      <alignment vertical="center" wrapText="1"/>
    </xf>
    <xf numFmtId="0" fontId="5" fillId="4" borderId="0" xfId="0" applyFont="1" applyFill="1"/>
    <xf numFmtId="0" fontId="5" fillId="4" borderId="0" xfId="1" applyNumberFormat="1" applyFont="1" applyFill="1"/>
    <xf numFmtId="165" fontId="5" fillId="4" borderId="0" xfId="1" applyNumberFormat="1" applyFont="1" applyFill="1"/>
    <xf numFmtId="0" fontId="5" fillId="4" borderId="7" xfId="1" applyNumberFormat="1" applyFont="1" applyFill="1" applyBorder="1"/>
    <xf numFmtId="165" fontId="5" fillId="4" borderId="0" xfId="1" applyNumberFormat="1" applyFont="1" applyFill="1" applyBorder="1"/>
    <xf numFmtId="0" fontId="5" fillId="4" borderId="0" xfId="1" applyNumberFormat="1" applyFont="1" applyFill="1" applyBorder="1"/>
    <xf numFmtId="165" fontId="5" fillId="4" borderId="8" xfId="1" applyNumberFormat="1" applyFont="1" applyFill="1" applyBorder="1"/>
    <xf numFmtId="165" fontId="6" fillId="4" borderId="0" xfId="1" applyNumberFormat="1" applyFont="1" applyFill="1" applyBorder="1"/>
    <xf numFmtId="0" fontId="6" fillId="4" borderId="0" xfId="0" applyFont="1" applyFill="1"/>
    <xf numFmtId="0" fontId="0" fillId="4" borderId="22" xfId="0" applyFill="1" applyBorder="1"/>
    <xf numFmtId="0" fontId="0" fillId="4" borderId="0" xfId="0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/>
    </xf>
    <xf numFmtId="0" fontId="11" fillId="4" borderId="7" xfId="1" applyNumberFormat="1" applyFont="1" applyFill="1" applyBorder="1"/>
    <xf numFmtId="165" fontId="11" fillId="4" borderId="0" xfId="1" applyNumberFormat="1" applyFont="1" applyFill="1" applyBorder="1"/>
    <xf numFmtId="0" fontId="11" fillId="4" borderId="0" xfId="1" applyNumberFormat="1" applyFont="1" applyFill="1" applyBorder="1"/>
    <xf numFmtId="165" fontId="11" fillId="4" borderId="7" xfId="1" applyNumberFormat="1" applyFont="1" applyFill="1" applyBorder="1"/>
    <xf numFmtId="165" fontId="11" fillId="4" borderId="8" xfId="1" applyNumberFormat="1" applyFont="1" applyFill="1" applyBorder="1"/>
    <xf numFmtId="0" fontId="9" fillId="4" borderId="7" xfId="1" applyNumberFormat="1" applyFont="1" applyFill="1" applyBorder="1"/>
    <xf numFmtId="0" fontId="5" fillId="4" borderId="7" xfId="0" applyFont="1" applyFill="1" applyBorder="1"/>
    <xf numFmtId="165" fontId="5" fillId="4" borderId="7" xfId="1" applyNumberFormat="1" applyFont="1" applyFill="1" applyBorder="1"/>
    <xf numFmtId="165" fontId="6" fillId="4" borderId="8" xfId="1" applyNumberFormat="1" applyFont="1" applyFill="1" applyBorder="1"/>
    <xf numFmtId="165" fontId="6" fillId="4" borderId="18" xfId="1" applyNumberFormat="1" applyFont="1" applyFill="1" applyBorder="1"/>
    <xf numFmtId="165" fontId="6" fillId="4" borderId="19" xfId="1" applyNumberFormat="1" applyFont="1" applyFill="1" applyBorder="1"/>
    <xf numFmtId="0" fontId="3" fillId="4" borderId="0" xfId="0" applyFont="1" applyFill="1"/>
    <xf numFmtId="0" fontId="5" fillId="0" borderId="8" xfId="0" applyFont="1" applyBorder="1"/>
    <xf numFmtId="43" fontId="5" fillId="0" borderId="9" xfId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12" fillId="0" borderId="7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/>
    <xf numFmtId="0" fontId="6" fillId="3" borderId="9" xfId="0" applyFont="1" applyFill="1" applyBorder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11" xfId="0" applyFont="1" applyBorder="1" applyAlignment="1">
      <alignment horizontal="left" textRotation="90"/>
    </xf>
    <xf numFmtId="0" fontId="5" fillId="0" borderId="2" xfId="0" applyFont="1" applyBorder="1" applyAlignment="1">
      <alignment horizontal="left" textRotation="90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 textRotation="90" wrapText="1"/>
    </xf>
    <xf numFmtId="0" fontId="5" fillId="0" borderId="2" xfId="0" applyFont="1" applyBorder="1" applyAlignment="1">
      <alignment horizontal="left" vertical="center" textRotation="90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/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5" xfId="0" applyFont="1" applyBorder="1"/>
    <xf numFmtId="0" fontId="6" fillId="0" borderId="16" xfId="0" applyFont="1" applyBorder="1"/>
    <xf numFmtId="0" fontId="12" fillId="3" borderId="7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textRotation="90" wrapText="1"/>
    </xf>
    <xf numFmtId="0" fontId="4" fillId="0" borderId="2" xfId="0" applyFont="1" applyBorder="1" applyAlignment="1">
      <alignment horizontal="left" vertical="center" textRotation="90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6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6" fillId="0" borderId="5" xfId="0" applyFont="1" applyBorder="1"/>
    <xf numFmtId="0" fontId="6" fillId="0" borderId="4" xfId="0" applyFont="1" applyBorder="1"/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vertical="center" wrapText="1"/>
    </xf>
    <xf numFmtId="2" fontId="6" fillId="3" borderId="0" xfId="1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3496AF-4109-4F3E-AD71-8DD96C3F55E8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75367AC2-860B-41DE-B428-066EF941ADD6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2C827984-F69B-4582-8DC8-B983D9626ED6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9BBDC1C-4AE8-404F-934A-3C26E26F4EBB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1BA2534E-DC99-42CE-9D71-84169B4A271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37969B94-3CB8-482D-B79D-B3CFCD7CE3F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FD9AD545-7F57-4EB3-B494-0D4EC0DD201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59ECC6FA-C5A7-4300-A2F6-38AB0CF34C8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93B218A0-6F19-4161-9AA7-9914B73222C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67B912F6-B550-4CB4-A1D0-8BE16842035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2" name="Text Box 29">
          <a:extLst>
            <a:ext uri="{FF2B5EF4-FFF2-40B4-BE49-F238E27FC236}">
              <a16:creationId xmlns:a16="http://schemas.microsoft.com/office/drawing/2014/main" id="{57B854ED-4721-404D-9EDA-E608C4E750E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3" name="Text Box 32">
          <a:extLst>
            <a:ext uri="{FF2B5EF4-FFF2-40B4-BE49-F238E27FC236}">
              <a16:creationId xmlns:a16="http://schemas.microsoft.com/office/drawing/2014/main" id="{5214FBCE-DE93-4B43-8AF5-5C430064F5A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4" name="Text Box 35">
          <a:extLst>
            <a:ext uri="{FF2B5EF4-FFF2-40B4-BE49-F238E27FC236}">
              <a16:creationId xmlns:a16="http://schemas.microsoft.com/office/drawing/2014/main" id="{D02F0178-FE26-429A-B208-C4E4870D832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28EBBAB9-8503-4061-BF94-066BB9691BF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6" name="Text Box 41">
          <a:extLst>
            <a:ext uri="{FF2B5EF4-FFF2-40B4-BE49-F238E27FC236}">
              <a16:creationId xmlns:a16="http://schemas.microsoft.com/office/drawing/2014/main" id="{F1521C06-CA98-4B0E-9096-6635E60C1F6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7" name="Text Box 44">
          <a:extLst>
            <a:ext uri="{FF2B5EF4-FFF2-40B4-BE49-F238E27FC236}">
              <a16:creationId xmlns:a16="http://schemas.microsoft.com/office/drawing/2014/main" id="{89FBAE3B-BA0D-4D2C-8415-EE433065C9B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8" name="Text Box 47">
          <a:extLst>
            <a:ext uri="{FF2B5EF4-FFF2-40B4-BE49-F238E27FC236}">
              <a16:creationId xmlns:a16="http://schemas.microsoft.com/office/drawing/2014/main" id="{5E5D6506-279F-4D73-979F-A964F07434C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9" name="Text Box 50">
          <a:extLst>
            <a:ext uri="{FF2B5EF4-FFF2-40B4-BE49-F238E27FC236}">
              <a16:creationId xmlns:a16="http://schemas.microsoft.com/office/drawing/2014/main" id="{4E37135A-33E3-409F-80B0-56B72BEFB91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0" name="Text Box 53">
          <a:extLst>
            <a:ext uri="{FF2B5EF4-FFF2-40B4-BE49-F238E27FC236}">
              <a16:creationId xmlns:a16="http://schemas.microsoft.com/office/drawing/2014/main" id="{018F69F3-EDB1-459E-9C85-6B691528DDA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1" name="Text Box 56">
          <a:extLst>
            <a:ext uri="{FF2B5EF4-FFF2-40B4-BE49-F238E27FC236}">
              <a16:creationId xmlns:a16="http://schemas.microsoft.com/office/drawing/2014/main" id="{3BC9BB62-24BB-4566-A553-913361644E4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2" name="Text Box 59">
          <a:extLst>
            <a:ext uri="{FF2B5EF4-FFF2-40B4-BE49-F238E27FC236}">
              <a16:creationId xmlns:a16="http://schemas.microsoft.com/office/drawing/2014/main" id="{12C568F7-B015-44F1-A9A8-325E59F1950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325FC63F-8092-426C-91A6-477CD668DB5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4" name="Text Box 65">
          <a:extLst>
            <a:ext uri="{FF2B5EF4-FFF2-40B4-BE49-F238E27FC236}">
              <a16:creationId xmlns:a16="http://schemas.microsoft.com/office/drawing/2014/main" id="{AD4DE7D3-8778-49FA-99A8-9656226BAB1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5FFC7F29-F255-49A8-AEC1-4951A64538D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6" name="Text Box 71">
          <a:extLst>
            <a:ext uri="{FF2B5EF4-FFF2-40B4-BE49-F238E27FC236}">
              <a16:creationId xmlns:a16="http://schemas.microsoft.com/office/drawing/2014/main" id="{5ABA4CF9-29CC-4D69-8278-FCF1229D9E0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7" name="Text Box 74">
          <a:extLst>
            <a:ext uri="{FF2B5EF4-FFF2-40B4-BE49-F238E27FC236}">
              <a16:creationId xmlns:a16="http://schemas.microsoft.com/office/drawing/2014/main" id="{D8D94357-1228-469A-B339-A60745B461E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28" name="Text Box 121">
          <a:extLst>
            <a:ext uri="{FF2B5EF4-FFF2-40B4-BE49-F238E27FC236}">
              <a16:creationId xmlns:a16="http://schemas.microsoft.com/office/drawing/2014/main" id="{C0120EA7-9AD7-47B6-984A-AD397D929E65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29" name="Rectangle 125">
          <a:extLst>
            <a:ext uri="{FF2B5EF4-FFF2-40B4-BE49-F238E27FC236}">
              <a16:creationId xmlns:a16="http://schemas.microsoft.com/office/drawing/2014/main" id="{4DD621DB-3789-44FB-A817-7B4AF9A20FD2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0" name="Text Box 126">
          <a:extLst>
            <a:ext uri="{FF2B5EF4-FFF2-40B4-BE49-F238E27FC236}">
              <a16:creationId xmlns:a16="http://schemas.microsoft.com/office/drawing/2014/main" id="{58D8532E-67D3-452D-B2CB-85D70D2D29A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1" name="Text Box 129">
          <a:extLst>
            <a:ext uri="{FF2B5EF4-FFF2-40B4-BE49-F238E27FC236}">
              <a16:creationId xmlns:a16="http://schemas.microsoft.com/office/drawing/2014/main" id="{CC18FD17-49F8-4E74-8255-02E17CF17DA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2" name="Text Box 132">
          <a:extLst>
            <a:ext uri="{FF2B5EF4-FFF2-40B4-BE49-F238E27FC236}">
              <a16:creationId xmlns:a16="http://schemas.microsoft.com/office/drawing/2014/main" id="{4C80E2FE-ED11-494F-A092-A09EE82C47C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3" name="Text Box 135">
          <a:extLst>
            <a:ext uri="{FF2B5EF4-FFF2-40B4-BE49-F238E27FC236}">
              <a16:creationId xmlns:a16="http://schemas.microsoft.com/office/drawing/2014/main" id="{A8FE8F77-E2DC-47A0-86E1-DFD1D2BDFE8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4" name="Text Box 138">
          <a:extLst>
            <a:ext uri="{FF2B5EF4-FFF2-40B4-BE49-F238E27FC236}">
              <a16:creationId xmlns:a16="http://schemas.microsoft.com/office/drawing/2014/main" id="{00E8FA27-C6FC-4B68-BC47-AD58D27027F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5" name="Text Box 141">
          <a:extLst>
            <a:ext uri="{FF2B5EF4-FFF2-40B4-BE49-F238E27FC236}">
              <a16:creationId xmlns:a16="http://schemas.microsoft.com/office/drawing/2014/main" id="{0227F4C1-E76B-4C54-A9DF-484A55320CA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6" name="Text Box 144">
          <a:extLst>
            <a:ext uri="{FF2B5EF4-FFF2-40B4-BE49-F238E27FC236}">
              <a16:creationId xmlns:a16="http://schemas.microsoft.com/office/drawing/2014/main" id="{AA6DA108-5DF1-49F3-8658-D95C033BC5B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7" name="Text Box 147">
          <a:extLst>
            <a:ext uri="{FF2B5EF4-FFF2-40B4-BE49-F238E27FC236}">
              <a16:creationId xmlns:a16="http://schemas.microsoft.com/office/drawing/2014/main" id="{5D872BC3-CE26-45B3-A981-3A258B56257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8" name="Text Box 150">
          <a:extLst>
            <a:ext uri="{FF2B5EF4-FFF2-40B4-BE49-F238E27FC236}">
              <a16:creationId xmlns:a16="http://schemas.microsoft.com/office/drawing/2014/main" id="{BFB6B08B-8576-4C67-BB74-10E26ED7537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9" name="Text Box 153">
          <a:extLst>
            <a:ext uri="{FF2B5EF4-FFF2-40B4-BE49-F238E27FC236}">
              <a16:creationId xmlns:a16="http://schemas.microsoft.com/office/drawing/2014/main" id="{AE6C7882-DD58-4D80-884E-6E6A10ED962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0" name="Text Box 156">
          <a:extLst>
            <a:ext uri="{FF2B5EF4-FFF2-40B4-BE49-F238E27FC236}">
              <a16:creationId xmlns:a16="http://schemas.microsoft.com/office/drawing/2014/main" id="{43477318-F1D5-41ED-AD2B-677B857DC95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1" name="Text Box 159">
          <a:extLst>
            <a:ext uri="{FF2B5EF4-FFF2-40B4-BE49-F238E27FC236}">
              <a16:creationId xmlns:a16="http://schemas.microsoft.com/office/drawing/2014/main" id="{9E57913D-CF65-4DEF-9EDB-60F2BF77303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2" name="Text Box 162">
          <a:extLst>
            <a:ext uri="{FF2B5EF4-FFF2-40B4-BE49-F238E27FC236}">
              <a16:creationId xmlns:a16="http://schemas.microsoft.com/office/drawing/2014/main" id="{E2FCAE11-89A0-438B-A7B8-D0A68B9BA80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3" name="Text Box 165">
          <a:extLst>
            <a:ext uri="{FF2B5EF4-FFF2-40B4-BE49-F238E27FC236}">
              <a16:creationId xmlns:a16="http://schemas.microsoft.com/office/drawing/2014/main" id="{D1A36100-0C09-4D23-A69F-79581106240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4" name="Text Box 168">
          <a:extLst>
            <a:ext uri="{FF2B5EF4-FFF2-40B4-BE49-F238E27FC236}">
              <a16:creationId xmlns:a16="http://schemas.microsoft.com/office/drawing/2014/main" id="{30583E70-6E08-46D3-939B-095423E8171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5" name="Text Box 171">
          <a:extLst>
            <a:ext uri="{FF2B5EF4-FFF2-40B4-BE49-F238E27FC236}">
              <a16:creationId xmlns:a16="http://schemas.microsoft.com/office/drawing/2014/main" id="{FE231CB4-3CC1-442F-BF3F-8E442CA31D3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6" name="Text Box 174">
          <a:extLst>
            <a:ext uri="{FF2B5EF4-FFF2-40B4-BE49-F238E27FC236}">
              <a16:creationId xmlns:a16="http://schemas.microsoft.com/office/drawing/2014/main" id="{37ADCE51-5CAD-4622-9728-DADA5C00E16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7" name="Text Box 177">
          <a:extLst>
            <a:ext uri="{FF2B5EF4-FFF2-40B4-BE49-F238E27FC236}">
              <a16:creationId xmlns:a16="http://schemas.microsoft.com/office/drawing/2014/main" id="{E6881EC3-5936-415E-9726-100FD866595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8" name="Text Box 180">
          <a:extLst>
            <a:ext uri="{FF2B5EF4-FFF2-40B4-BE49-F238E27FC236}">
              <a16:creationId xmlns:a16="http://schemas.microsoft.com/office/drawing/2014/main" id="{67D68FEE-1431-44EB-851A-CD1F1B1DE39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9" name="Text Box 183">
          <a:extLst>
            <a:ext uri="{FF2B5EF4-FFF2-40B4-BE49-F238E27FC236}">
              <a16:creationId xmlns:a16="http://schemas.microsoft.com/office/drawing/2014/main" id="{6F15F993-2D60-41FA-B4D5-F11A66831E4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50" name="Text Box 186">
          <a:extLst>
            <a:ext uri="{FF2B5EF4-FFF2-40B4-BE49-F238E27FC236}">
              <a16:creationId xmlns:a16="http://schemas.microsoft.com/office/drawing/2014/main" id="{E04F3079-1BEB-441C-85BA-EDCE2F60D63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51" name="Text Box 189">
          <a:extLst>
            <a:ext uri="{FF2B5EF4-FFF2-40B4-BE49-F238E27FC236}">
              <a16:creationId xmlns:a16="http://schemas.microsoft.com/office/drawing/2014/main" id="{21866D63-6D69-4D38-B0BA-B4705C47C3A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57150</xdr:rowOff>
    </xdr:to>
    <xdr:sp macro="" textlink="">
      <xdr:nvSpPr>
        <xdr:cNvPr id="52" name="Text Box 236">
          <a:extLst>
            <a:ext uri="{FF2B5EF4-FFF2-40B4-BE49-F238E27FC236}">
              <a16:creationId xmlns:a16="http://schemas.microsoft.com/office/drawing/2014/main" id="{46D23880-737A-43A6-8498-89A0976829C5}"/>
            </a:ext>
          </a:extLst>
        </xdr:cNvPr>
        <xdr:cNvSpPr txBox="1">
          <a:spLocks noChangeArrowheads="1"/>
        </xdr:cNvSpPr>
      </xdr:nvSpPr>
      <xdr:spPr bwMode="auto">
        <a:xfrm>
          <a:off x="26670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53" name="Text Box 237">
          <a:extLst>
            <a:ext uri="{FF2B5EF4-FFF2-40B4-BE49-F238E27FC236}">
              <a16:creationId xmlns:a16="http://schemas.microsoft.com/office/drawing/2014/main" id="{5E6FE000-274A-46B9-A3A9-BDCB1F54A1C3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57150</xdr:rowOff>
    </xdr:to>
    <xdr:sp macro="" textlink="">
      <xdr:nvSpPr>
        <xdr:cNvPr id="54" name="Text Box 238">
          <a:extLst>
            <a:ext uri="{FF2B5EF4-FFF2-40B4-BE49-F238E27FC236}">
              <a16:creationId xmlns:a16="http://schemas.microsoft.com/office/drawing/2014/main" id="{252D5402-0D51-4484-BD47-F465CD3F77A3}"/>
            </a:ext>
          </a:extLst>
        </xdr:cNvPr>
        <xdr:cNvSpPr txBox="1">
          <a:spLocks noChangeArrowheads="1"/>
        </xdr:cNvSpPr>
      </xdr:nvSpPr>
      <xdr:spPr bwMode="auto">
        <a:xfrm>
          <a:off x="26670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55" name="Text Box 239">
          <a:extLst>
            <a:ext uri="{FF2B5EF4-FFF2-40B4-BE49-F238E27FC236}">
              <a16:creationId xmlns:a16="http://schemas.microsoft.com/office/drawing/2014/main" id="{BE00371F-2305-4CCC-A76C-4051EF3EDAC5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95250</xdr:rowOff>
    </xdr:to>
    <xdr:sp macro="" textlink="">
      <xdr:nvSpPr>
        <xdr:cNvPr id="56" name="Text Box 240">
          <a:extLst>
            <a:ext uri="{FF2B5EF4-FFF2-40B4-BE49-F238E27FC236}">
              <a16:creationId xmlns:a16="http://schemas.microsoft.com/office/drawing/2014/main" id="{1D6A08DF-034E-460E-9142-2DE1DA6695DD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95250</xdr:rowOff>
    </xdr:to>
    <xdr:sp macro="" textlink="">
      <xdr:nvSpPr>
        <xdr:cNvPr id="57" name="Text Box 241">
          <a:extLst>
            <a:ext uri="{FF2B5EF4-FFF2-40B4-BE49-F238E27FC236}">
              <a16:creationId xmlns:a16="http://schemas.microsoft.com/office/drawing/2014/main" id="{FADEE2E2-2FA6-4A5E-85E8-770519A1DC12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95250</xdr:rowOff>
    </xdr:to>
    <xdr:sp macro="" textlink="">
      <xdr:nvSpPr>
        <xdr:cNvPr id="58" name="Text Box 242">
          <a:extLst>
            <a:ext uri="{FF2B5EF4-FFF2-40B4-BE49-F238E27FC236}">
              <a16:creationId xmlns:a16="http://schemas.microsoft.com/office/drawing/2014/main" id="{2A5E61D9-76EC-4FB0-808D-8723B07ABF5D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95250</xdr:rowOff>
    </xdr:to>
    <xdr:sp macro="" textlink="">
      <xdr:nvSpPr>
        <xdr:cNvPr id="59" name="Text Box 243">
          <a:extLst>
            <a:ext uri="{FF2B5EF4-FFF2-40B4-BE49-F238E27FC236}">
              <a16:creationId xmlns:a16="http://schemas.microsoft.com/office/drawing/2014/main" id="{D6255992-2005-4B79-A847-921A93590028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171450</xdr:rowOff>
    </xdr:to>
    <xdr:sp macro="" textlink="">
      <xdr:nvSpPr>
        <xdr:cNvPr id="60" name="Text Box 250">
          <a:extLst>
            <a:ext uri="{FF2B5EF4-FFF2-40B4-BE49-F238E27FC236}">
              <a16:creationId xmlns:a16="http://schemas.microsoft.com/office/drawing/2014/main" id="{E6390BD7-96D1-4328-8739-8B03A1DFAC0B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171450</xdr:rowOff>
    </xdr:to>
    <xdr:sp macro="" textlink="">
      <xdr:nvSpPr>
        <xdr:cNvPr id="61" name="Text Box 251">
          <a:extLst>
            <a:ext uri="{FF2B5EF4-FFF2-40B4-BE49-F238E27FC236}">
              <a16:creationId xmlns:a16="http://schemas.microsoft.com/office/drawing/2014/main" id="{9C215500-B558-4E41-875B-E2AE14C33C2E}"/>
            </a:ext>
          </a:extLst>
        </xdr:cNvPr>
        <xdr:cNvSpPr txBox="1">
          <a:spLocks noChangeArrowheads="1"/>
        </xdr:cNvSpPr>
      </xdr:nvSpPr>
      <xdr:spPr bwMode="auto">
        <a:xfrm>
          <a:off x="2066925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171450</xdr:rowOff>
    </xdr:to>
    <xdr:sp macro="" textlink="">
      <xdr:nvSpPr>
        <xdr:cNvPr id="62" name="Text Box 252">
          <a:extLst>
            <a:ext uri="{FF2B5EF4-FFF2-40B4-BE49-F238E27FC236}">
              <a16:creationId xmlns:a16="http://schemas.microsoft.com/office/drawing/2014/main" id="{09B03B07-3422-4617-B9D0-2EC367ECE004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63" name="Text Box 236">
          <a:extLst>
            <a:ext uri="{FF2B5EF4-FFF2-40B4-BE49-F238E27FC236}">
              <a16:creationId xmlns:a16="http://schemas.microsoft.com/office/drawing/2014/main" id="{00AD1CA0-B1ED-4D18-8B36-86FA6B637643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64" name="Text Box 237">
          <a:extLst>
            <a:ext uri="{FF2B5EF4-FFF2-40B4-BE49-F238E27FC236}">
              <a16:creationId xmlns:a16="http://schemas.microsoft.com/office/drawing/2014/main" id="{84B861F6-A54D-4FA7-8911-8A533264A8DF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65" name="Text Box 238">
          <a:extLst>
            <a:ext uri="{FF2B5EF4-FFF2-40B4-BE49-F238E27FC236}">
              <a16:creationId xmlns:a16="http://schemas.microsoft.com/office/drawing/2014/main" id="{A56F6500-FA42-4034-A677-045D48F52F12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66" name="Text Box 239">
          <a:extLst>
            <a:ext uri="{FF2B5EF4-FFF2-40B4-BE49-F238E27FC236}">
              <a16:creationId xmlns:a16="http://schemas.microsoft.com/office/drawing/2014/main" id="{7FB20511-C989-4C46-BA87-504E1F814810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67" name="Text Box 236">
          <a:extLst>
            <a:ext uri="{FF2B5EF4-FFF2-40B4-BE49-F238E27FC236}">
              <a16:creationId xmlns:a16="http://schemas.microsoft.com/office/drawing/2014/main" id="{1B6DB4C0-FE0F-4F52-9186-A2ECD4D8B2D6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68" name="Text Box 237">
          <a:extLst>
            <a:ext uri="{FF2B5EF4-FFF2-40B4-BE49-F238E27FC236}">
              <a16:creationId xmlns:a16="http://schemas.microsoft.com/office/drawing/2014/main" id="{3DFE0433-1961-408C-A80C-5678E28D8A71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69" name="Text Box 238">
          <a:extLst>
            <a:ext uri="{FF2B5EF4-FFF2-40B4-BE49-F238E27FC236}">
              <a16:creationId xmlns:a16="http://schemas.microsoft.com/office/drawing/2014/main" id="{AC4C58A1-E287-4707-81D5-80BFAEF8CECA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70" name="Text Box 239">
          <a:extLst>
            <a:ext uri="{FF2B5EF4-FFF2-40B4-BE49-F238E27FC236}">
              <a16:creationId xmlns:a16="http://schemas.microsoft.com/office/drawing/2014/main" id="{D943CC90-BD99-4C7A-A379-C0DD7B81026E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71" name="Text Box 236">
          <a:extLst>
            <a:ext uri="{FF2B5EF4-FFF2-40B4-BE49-F238E27FC236}">
              <a16:creationId xmlns:a16="http://schemas.microsoft.com/office/drawing/2014/main" id="{9C120655-F239-47CC-8F94-E626A6FA9DBB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72" name="Text Box 237">
          <a:extLst>
            <a:ext uri="{FF2B5EF4-FFF2-40B4-BE49-F238E27FC236}">
              <a16:creationId xmlns:a16="http://schemas.microsoft.com/office/drawing/2014/main" id="{185D936A-32DA-4D0B-A896-488D6844184C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73" name="Text Box 238">
          <a:extLst>
            <a:ext uri="{FF2B5EF4-FFF2-40B4-BE49-F238E27FC236}">
              <a16:creationId xmlns:a16="http://schemas.microsoft.com/office/drawing/2014/main" id="{C3A19201-C442-4B8C-9B78-6C13DE4DA92F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74" name="Text Box 239">
          <a:extLst>
            <a:ext uri="{FF2B5EF4-FFF2-40B4-BE49-F238E27FC236}">
              <a16:creationId xmlns:a16="http://schemas.microsoft.com/office/drawing/2014/main" id="{30554E47-B3AF-49CB-8733-4E90B1E415B3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75" name="Text Box 236">
          <a:extLst>
            <a:ext uri="{FF2B5EF4-FFF2-40B4-BE49-F238E27FC236}">
              <a16:creationId xmlns:a16="http://schemas.microsoft.com/office/drawing/2014/main" id="{E69E3D26-2F3D-46BC-803F-AF2C8908DD53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76" name="Text Box 237">
          <a:extLst>
            <a:ext uri="{FF2B5EF4-FFF2-40B4-BE49-F238E27FC236}">
              <a16:creationId xmlns:a16="http://schemas.microsoft.com/office/drawing/2014/main" id="{9BA10AEC-68D0-477E-8A92-7E8D611116FE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77" name="Text Box 238">
          <a:extLst>
            <a:ext uri="{FF2B5EF4-FFF2-40B4-BE49-F238E27FC236}">
              <a16:creationId xmlns:a16="http://schemas.microsoft.com/office/drawing/2014/main" id="{B15A2E42-F76A-461D-AF73-3D1DFA7439F8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78" name="Text Box 239">
          <a:extLst>
            <a:ext uri="{FF2B5EF4-FFF2-40B4-BE49-F238E27FC236}">
              <a16:creationId xmlns:a16="http://schemas.microsoft.com/office/drawing/2014/main" id="{B5FC6200-AA3E-4738-BECB-041DEFAD10E2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79" name="Text Box 236">
          <a:extLst>
            <a:ext uri="{FF2B5EF4-FFF2-40B4-BE49-F238E27FC236}">
              <a16:creationId xmlns:a16="http://schemas.microsoft.com/office/drawing/2014/main" id="{CE75EE19-865F-4ABA-9366-2CD3C491B021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80" name="Text Box 237">
          <a:extLst>
            <a:ext uri="{FF2B5EF4-FFF2-40B4-BE49-F238E27FC236}">
              <a16:creationId xmlns:a16="http://schemas.microsoft.com/office/drawing/2014/main" id="{425B0E28-9368-4097-9311-1859602B0FCC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81" name="Text Box 238">
          <a:extLst>
            <a:ext uri="{FF2B5EF4-FFF2-40B4-BE49-F238E27FC236}">
              <a16:creationId xmlns:a16="http://schemas.microsoft.com/office/drawing/2014/main" id="{95CB45E0-68F0-4E7A-B535-4EC57CF041CC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82" name="Text Box 239">
          <a:extLst>
            <a:ext uri="{FF2B5EF4-FFF2-40B4-BE49-F238E27FC236}">
              <a16:creationId xmlns:a16="http://schemas.microsoft.com/office/drawing/2014/main" id="{007D9C18-BDE6-4A6C-A0D1-FA66EB563279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83" name="Text Box 236">
          <a:extLst>
            <a:ext uri="{FF2B5EF4-FFF2-40B4-BE49-F238E27FC236}">
              <a16:creationId xmlns:a16="http://schemas.microsoft.com/office/drawing/2014/main" id="{74890841-46F9-436B-AF8E-5FBBBE15DEE9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84" name="Text Box 237">
          <a:extLst>
            <a:ext uri="{FF2B5EF4-FFF2-40B4-BE49-F238E27FC236}">
              <a16:creationId xmlns:a16="http://schemas.microsoft.com/office/drawing/2014/main" id="{30A2ADFC-D441-4636-9E90-E3E54B047AE8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85" name="Text Box 238">
          <a:extLst>
            <a:ext uri="{FF2B5EF4-FFF2-40B4-BE49-F238E27FC236}">
              <a16:creationId xmlns:a16="http://schemas.microsoft.com/office/drawing/2014/main" id="{A644B931-65A5-4D35-97AB-298C574EFEF0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86" name="Text Box 239">
          <a:extLst>
            <a:ext uri="{FF2B5EF4-FFF2-40B4-BE49-F238E27FC236}">
              <a16:creationId xmlns:a16="http://schemas.microsoft.com/office/drawing/2014/main" id="{B0F1FA83-16E9-4931-ABE9-5BF06CE9381C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87" name="Text Box 236">
          <a:extLst>
            <a:ext uri="{FF2B5EF4-FFF2-40B4-BE49-F238E27FC236}">
              <a16:creationId xmlns:a16="http://schemas.microsoft.com/office/drawing/2014/main" id="{B8B67708-7627-4A8B-A73E-2FC42CA9FD93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88" name="Text Box 237">
          <a:extLst>
            <a:ext uri="{FF2B5EF4-FFF2-40B4-BE49-F238E27FC236}">
              <a16:creationId xmlns:a16="http://schemas.microsoft.com/office/drawing/2014/main" id="{4B9176C3-FA63-40AF-919C-A1486227C31D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89" name="Text Box 238">
          <a:extLst>
            <a:ext uri="{FF2B5EF4-FFF2-40B4-BE49-F238E27FC236}">
              <a16:creationId xmlns:a16="http://schemas.microsoft.com/office/drawing/2014/main" id="{AB6265F9-2321-4FA2-89CB-B5853F9E456D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90" name="Text Box 239">
          <a:extLst>
            <a:ext uri="{FF2B5EF4-FFF2-40B4-BE49-F238E27FC236}">
              <a16:creationId xmlns:a16="http://schemas.microsoft.com/office/drawing/2014/main" id="{D231F7E3-764A-4F7A-A081-2B7B117C11BF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4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7677091-BBFB-4EEB-998E-30C80EA01114}"/>
            </a:ext>
          </a:extLst>
        </xdr:cNvPr>
        <xdr:cNvSpPr txBox="1">
          <a:spLocks noChangeArrowheads="1"/>
        </xdr:cNvSpPr>
      </xdr:nvSpPr>
      <xdr:spPr bwMode="auto">
        <a:xfrm>
          <a:off x="447675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76200</xdr:colOff>
      <xdr:row>4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11BC993-EF90-452F-ACDC-6D08477E96C6}"/>
            </a:ext>
          </a:extLst>
        </xdr:cNvPr>
        <xdr:cNvSpPr txBox="1">
          <a:spLocks noChangeArrowheads="1"/>
        </xdr:cNvSpPr>
      </xdr:nvSpPr>
      <xdr:spPr bwMode="auto">
        <a:xfrm>
          <a:off x="392430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76200</xdr:colOff>
      <xdr:row>4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24DD23B-6050-4147-9929-45FEC545BCED}"/>
            </a:ext>
          </a:extLst>
        </xdr:cNvPr>
        <xdr:cNvSpPr txBox="1">
          <a:spLocks noChangeArrowheads="1"/>
        </xdr:cNvSpPr>
      </xdr:nvSpPr>
      <xdr:spPr bwMode="auto">
        <a:xfrm>
          <a:off x="392430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FB23CE4-20B0-4C40-865C-425CCFEB1143}"/>
            </a:ext>
          </a:extLst>
        </xdr:cNvPr>
        <xdr:cNvSpPr>
          <a:spLocks noChangeArrowheads="1"/>
        </xdr:cNvSpPr>
      </xdr:nvSpPr>
      <xdr:spPr bwMode="auto">
        <a:xfrm>
          <a:off x="30956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28C77FB3-0243-4B5B-B0E3-35187E0DFE93}"/>
            </a:ext>
          </a:extLst>
        </xdr:cNvPr>
        <xdr:cNvSpPr>
          <a:spLocks noChangeArrowheads="1"/>
        </xdr:cNvSpPr>
      </xdr:nvSpPr>
      <xdr:spPr bwMode="auto">
        <a:xfrm>
          <a:off x="30956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007975F-B7DB-4128-AF3E-16AC747584A5}"/>
            </a:ext>
          </a:extLst>
        </xdr:cNvPr>
        <xdr:cNvSpPr>
          <a:spLocks noChangeArrowheads="1"/>
        </xdr:cNvSpPr>
      </xdr:nvSpPr>
      <xdr:spPr bwMode="auto">
        <a:xfrm>
          <a:off x="350520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A5FF9936-152E-4663-8620-B354E3E5FA7A}"/>
            </a:ext>
          </a:extLst>
        </xdr:cNvPr>
        <xdr:cNvSpPr>
          <a:spLocks noChangeArrowheads="1"/>
        </xdr:cNvSpPr>
      </xdr:nvSpPr>
      <xdr:spPr bwMode="auto">
        <a:xfrm>
          <a:off x="350520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8</xdr:col>
      <xdr:colOff>133350</xdr:colOff>
      <xdr:row>1</xdr:row>
      <xdr:rowOff>6350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C6AEDB1A-5851-4887-B038-2AFF175AF0C1}"/>
            </a:ext>
          </a:extLst>
        </xdr:cNvPr>
        <xdr:cNvSpPr>
          <a:spLocks noChangeArrowheads="1"/>
        </xdr:cNvSpPr>
      </xdr:nvSpPr>
      <xdr:spPr bwMode="auto">
        <a:xfrm>
          <a:off x="0" y="21590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D7CDB54C-0EC3-46D9-893D-11FC3D719F83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CF71316F-0AEE-496B-8278-917034EE6757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EB17E9A2-0231-4364-9F65-C94669C8B7CE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E713A04D-189E-4E4E-93BA-A25DA85436CF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5B4AAD92-74F5-45A5-82B3-038488A961FD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BC861429-8044-4255-8878-BB213B565160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3FE827C0-B2D0-4D0E-84D6-50581BDA0947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F3E222D1-9502-4C61-BCBE-E11BE6F46331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F58F3C0F-C2C7-4705-933F-44BE78687A18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9B04EBA9-D1F0-4120-AAFB-692C511780A1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73713642-0620-4B08-990B-C2D2B122DBA3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1DB00BFA-3F1D-4D26-A37D-3D7F0C0C43EB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91F43226-0D05-4E75-9825-9C3B9354276D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6" name="Rectangle 19">
          <a:extLst>
            <a:ext uri="{FF2B5EF4-FFF2-40B4-BE49-F238E27FC236}">
              <a16:creationId xmlns:a16="http://schemas.microsoft.com/office/drawing/2014/main" id="{CFDECC7B-A731-4696-874B-41112AFD8C92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7" name="Rectangle 20">
          <a:extLst>
            <a:ext uri="{FF2B5EF4-FFF2-40B4-BE49-F238E27FC236}">
              <a16:creationId xmlns:a16="http://schemas.microsoft.com/office/drawing/2014/main" id="{CA2D20CC-42E3-431C-8912-1DF94992AA9C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8" name="Rectangle 21">
          <a:extLst>
            <a:ext uri="{FF2B5EF4-FFF2-40B4-BE49-F238E27FC236}">
              <a16:creationId xmlns:a16="http://schemas.microsoft.com/office/drawing/2014/main" id="{D78972F2-708F-47BC-868D-A7C525DDBB9E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A7885B91-5438-4004-A2D5-5264BA31ED0C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20" name="Rectangle 23">
          <a:extLst>
            <a:ext uri="{FF2B5EF4-FFF2-40B4-BE49-F238E27FC236}">
              <a16:creationId xmlns:a16="http://schemas.microsoft.com/office/drawing/2014/main" id="{2A7C5ADE-98FC-4EDF-BCC3-43DF014D6C4D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1" name="Rectangle 24">
          <a:extLst>
            <a:ext uri="{FF2B5EF4-FFF2-40B4-BE49-F238E27FC236}">
              <a16:creationId xmlns:a16="http://schemas.microsoft.com/office/drawing/2014/main" id="{03B07B80-79D4-44B8-B93F-2E98FCF8FAB3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id="{B5FBE31C-FC5F-46CC-929F-F101BEB8EE1A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3" name="Rectangle 26">
          <a:extLst>
            <a:ext uri="{FF2B5EF4-FFF2-40B4-BE49-F238E27FC236}">
              <a16:creationId xmlns:a16="http://schemas.microsoft.com/office/drawing/2014/main" id="{308DB796-AF79-438F-BBCF-EDD1DEACE69C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4" name="Rectangle 27">
          <a:extLst>
            <a:ext uri="{FF2B5EF4-FFF2-40B4-BE49-F238E27FC236}">
              <a16:creationId xmlns:a16="http://schemas.microsoft.com/office/drawing/2014/main" id="{6A2C850C-B587-47F0-8C19-D41A7B9AA466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8D0071F-2A6E-480F-8B84-BF8D44455D62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A7B4F1C0-BBF3-4F6C-802A-A418F23A0B7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AA08424-D715-46CE-A2A1-5427C68B97FE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D0DA5CFF-B927-4CE8-BB97-C684D0785AF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6A1D2CE8-65AC-4A90-82D8-F71E2FACDF9D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CBECFCB0-597C-4DD1-9AE1-407C88570499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F6ED71F5-1BD1-4FE8-A96E-0E13F2E81A9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10A1D9B5-F52F-44FD-8FD5-35D0F6DBD581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F72F6818-3902-4CE3-8CE0-F6DAA952DD00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50518E83-45F2-4E52-8EE0-F022AF0BE22D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9525</xdr:rowOff>
    </xdr:to>
    <xdr:sp macro="" textlink="">
      <xdr:nvSpPr>
        <xdr:cNvPr id="12" name="Text Box 37">
          <a:extLst>
            <a:ext uri="{FF2B5EF4-FFF2-40B4-BE49-F238E27FC236}">
              <a16:creationId xmlns:a16="http://schemas.microsoft.com/office/drawing/2014/main" id="{D7DBABEA-2E64-4500-A483-AC3268BD09AF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9525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CC28D45-D7AF-4770-A896-039866A5A35F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9525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33AEFA38-A25A-45EA-A673-BF4A2CF56719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9525</xdr:rowOff>
    </xdr:to>
    <xdr:sp macro="" textlink="">
      <xdr:nvSpPr>
        <xdr:cNvPr id="15" name="Text Box 40">
          <a:extLst>
            <a:ext uri="{FF2B5EF4-FFF2-40B4-BE49-F238E27FC236}">
              <a16:creationId xmlns:a16="http://schemas.microsoft.com/office/drawing/2014/main" id="{1D62C985-DEB7-4F1F-ADAE-9478551751B3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C34AF35-FEBE-41C1-9D8D-6460C3725E50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FFA9E05F-10B7-49F2-AC01-2C9E887C31BE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13C409CB-0541-484D-8C2F-55AB2CAE1FE3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FA827A66-6636-43A7-B170-CC4AA9FDAB57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0" name="Text Box 18">
          <a:extLst>
            <a:ext uri="{FF2B5EF4-FFF2-40B4-BE49-F238E27FC236}">
              <a16:creationId xmlns:a16="http://schemas.microsoft.com/office/drawing/2014/main" id="{3073A2F9-7F76-4D99-92D2-A9F9DDE7BF4D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9B83862D-03A0-4C4C-8A73-C7640FD545D8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A1256DB0-A53C-4961-B825-9AF3F6C9F62B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AEF939E1-85A3-4524-8975-A9D891448392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8BC0C865-A318-4CA9-A3CA-5503B93D4BB5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28575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3DD645B2-757D-49EE-B3E8-9B64CC03DB2C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4</xdr:row>
      <xdr:rowOff>9525</xdr:rowOff>
    </xdr:to>
    <xdr:sp macro="" textlink="">
      <xdr:nvSpPr>
        <xdr:cNvPr id="26" name="Text Box 37">
          <a:extLst>
            <a:ext uri="{FF2B5EF4-FFF2-40B4-BE49-F238E27FC236}">
              <a16:creationId xmlns:a16="http://schemas.microsoft.com/office/drawing/2014/main" id="{B1D68C8F-8A56-4438-8E7F-3BF5FC704993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4</xdr:row>
      <xdr:rowOff>9525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E53047C0-09F8-4668-BF17-59D402A01626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4</xdr:row>
      <xdr:rowOff>9525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3C14FAAF-9125-44B8-B87D-24884CBC057F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4</xdr:row>
      <xdr:rowOff>9525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76E13354-A527-4188-9D98-65BC9EBECDAE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0B910AD-4E41-4132-B251-89F045FB29DB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C56E0411-F22A-4DC4-B518-79D5CC88613F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49D201D5-A81A-4391-95C8-9521A43AE5F5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E4EFC4C7-1826-4900-AA8E-49B275219289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9D3734F3-3EEA-4A08-AF79-88CD0F264C7B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750DAC5-42AF-4415-9843-04825721F356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D52A8903-C727-4E9A-A26E-E388CD16AF83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B311711F-0CE5-4AF2-9FB7-458D6F2552C8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B8613DB9-9ED8-41F0-A1C7-D6F87B6F342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C5ACA678-23D8-44DD-89FB-488E3562FEB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151449-4951-438D-8D20-01DC1517E35F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58E91C4C-63C1-4576-8A35-DEDBF044FACB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FFC9F60F-E000-49B1-AB69-8745B07E4FCF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DF65B42F-DC70-4A95-88C4-F859432347F7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E7D81B1A-F37D-47B8-B0E3-371DBD62C783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3D397F23-CE40-4556-BCE6-C2573381E9C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62029489-4425-4C85-A139-B82DE05AAE6D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F7E95E80-5D96-4046-B2A7-6BD5AF9E7DE9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28575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94EB72F7-6960-496C-928C-1D1D72AB38AC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28575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D6669E1C-ACA7-446A-BB39-FF781731A98F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0</xdr:rowOff>
    </xdr:from>
    <xdr:to>
      <xdr:col>11</xdr:col>
      <xdr:colOff>333375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C9F88B-9847-4EEF-8CD3-96CA596E3605}"/>
            </a:ext>
          </a:extLst>
        </xdr:cNvPr>
        <xdr:cNvSpPr>
          <a:spLocks noChangeArrowheads="1"/>
        </xdr:cNvSpPr>
      </xdr:nvSpPr>
      <xdr:spPr bwMode="auto">
        <a:xfrm>
          <a:off x="2371725" y="733425"/>
          <a:ext cx="437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1</xdr:col>
      <xdr:colOff>200025</xdr:colOff>
      <xdr:row>3</xdr:row>
      <xdr:rowOff>171450</xdr:rowOff>
    </xdr:from>
    <xdr:to>
      <xdr:col>4</xdr:col>
      <xdr:colOff>152400</xdr:colOff>
      <xdr:row>3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C1F364A-DC8C-4548-8C16-220516F5C2E4}"/>
            </a:ext>
          </a:extLst>
        </xdr:cNvPr>
        <xdr:cNvSpPr>
          <a:spLocks noChangeArrowheads="1"/>
        </xdr:cNvSpPr>
      </xdr:nvSpPr>
      <xdr:spPr bwMode="auto">
        <a:xfrm>
          <a:off x="495300" y="723900"/>
          <a:ext cx="1800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2A086F68-B0FD-49AA-BA58-ECDC7DED649E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CD1E3111-3B89-44BE-90DD-3F8AFCF439B8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8FA9321A-00F1-4292-95A2-DA6B01A58608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BEF624EA-F9B9-45EC-BFAC-61004328A342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FA1A2F89-C792-43CB-8FDD-01889173CB8C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27560A12-9058-4269-A6C2-4971EE82E707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42DAA8C1-7831-489E-809D-EF79FC570AF1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BE6BAF13-29F2-4E14-B905-CF4C8051B47A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9A900DDB-C1BA-401D-B4CD-4DB72EA89986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14FB5833-0485-477F-99A2-1881D37DE044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A4C27349-A159-4078-B155-F6016EC60610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913D9CA6-835C-4E74-9478-F2C2133EC7FB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E92BAB40-A25D-41A0-987C-0D3466248850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2750C489-DBD4-40D6-9931-F97507960007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B8ACC3B5-CC09-49ED-8E5D-D392F8B2A4B3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95F63926-256D-4A3B-A2DE-2C77C739C236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38100</xdr:colOff>
      <xdr:row>3</xdr:row>
      <xdr:rowOff>28575</xdr:rowOff>
    </xdr:from>
    <xdr:to>
      <xdr:col>8</xdr:col>
      <xdr:colOff>114300</xdr:colOff>
      <xdr:row>4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7F7319CF-8431-4F39-B43D-DB3F7763E8BA}"/>
            </a:ext>
          </a:extLst>
        </xdr:cNvPr>
        <xdr:cNvSpPr txBox="1">
          <a:spLocks noChangeArrowheads="1"/>
        </xdr:cNvSpPr>
      </xdr:nvSpPr>
      <xdr:spPr bwMode="auto">
        <a:xfrm>
          <a:off x="4619625" y="581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B48A9544-8181-4443-9FF7-4567DD68EB8E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19050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7F06420B-63A5-455F-BE6A-8C11B172A068}"/>
            </a:ext>
          </a:extLst>
        </xdr:cNvPr>
        <xdr:cNvSpPr txBox="1">
          <a:spLocks noChangeArrowheads="1"/>
        </xdr:cNvSpPr>
      </xdr:nvSpPr>
      <xdr:spPr bwMode="auto">
        <a:xfrm>
          <a:off x="166687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CF792E35-1943-4ECF-8DF8-8A07B8D530A9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19050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E1B2DE01-367F-4FBF-BD88-BA51BE1314EC}"/>
            </a:ext>
          </a:extLst>
        </xdr:cNvPr>
        <xdr:cNvSpPr txBox="1">
          <a:spLocks noChangeArrowheads="1"/>
        </xdr:cNvSpPr>
      </xdr:nvSpPr>
      <xdr:spPr bwMode="auto">
        <a:xfrm>
          <a:off x="21431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1A194C0D-14EF-4DFA-BCE6-2476DE136904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E4033A02-5B39-46B5-9436-6D2E060AE709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537C05E-7F92-46BA-A0F5-D48111A70687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8893EDF2-7A1A-40B6-8FBA-610DC7D28424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45869003-3D49-42E0-A662-D967B68175A3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594BDA09-2C15-4261-911F-22100F9528FB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DB968AAC-B8F1-468C-B5C6-140BD0106FFD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9" name="Text Box 21">
          <a:extLst>
            <a:ext uri="{FF2B5EF4-FFF2-40B4-BE49-F238E27FC236}">
              <a16:creationId xmlns:a16="http://schemas.microsoft.com/office/drawing/2014/main" id="{E3A1CB3C-5D59-4543-961E-522B9989363B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86A83FC2-274D-4CC5-93A6-9D1AC5CC2536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33FC112E-230B-4C41-941D-B286A2B7AC6E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2" name="Text Box 24">
          <a:extLst>
            <a:ext uri="{FF2B5EF4-FFF2-40B4-BE49-F238E27FC236}">
              <a16:creationId xmlns:a16="http://schemas.microsoft.com/office/drawing/2014/main" id="{2CB13BB7-6724-4BB6-B839-FFF726027F51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114300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C5AA25EE-FFE1-470C-8C40-2A404856D417}"/>
            </a:ext>
          </a:extLst>
        </xdr:cNvPr>
        <xdr:cNvSpPr txBox="1">
          <a:spLocks noChangeArrowheads="1"/>
        </xdr:cNvSpPr>
      </xdr:nvSpPr>
      <xdr:spPr bwMode="auto">
        <a:xfrm>
          <a:off x="180975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6BFBA7C-0EA8-4E9E-A40A-AD378DF84A68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114300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70A65DE7-E5E6-4C38-AB11-5A87A53A2D2E}"/>
            </a:ext>
          </a:extLst>
        </xdr:cNvPr>
        <xdr:cNvSpPr txBox="1">
          <a:spLocks noChangeArrowheads="1"/>
        </xdr:cNvSpPr>
      </xdr:nvSpPr>
      <xdr:spPr bwMode="auto">
        <a:xfrm>
          <a:off x="180975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6" name="Text Box 28">
          <a:extLst>
            <a:ext uri="{FF2B5EF4-FFF2-40B4-BE49-F238E27FC236}">
              <a16:creationId xmlns:a16="http://schemas.microsoft.com/office/drawing/2014/main" id="{E91F0B49-318A-4EFD-8EC3-90CBEA1AFB91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190500</xdr:rowOff>
    </xdr:from>
    <xdr:to>
      <xdr:col>5</xdr:col>
      <xdr:colOff>76200</xdr:colOff>
      <xdr:row>4</xdr:row>
      <xdr:rowOff>114300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AA321EE0-2067-41DD-A6F0-E8EEAE3FAB37}"/>
            </a:ext>
          </a:extLst>
        </xdr:cNvPr>
        <xdr:cNvSpPr txBox="1">
          <a:spLocks noChangeArrowheads="1"/>
        </xdr:cNvSpPr>
      </xdr:nvSpPr>
      <xdr:spPr bwMode="auto">
        <a:xfrm>
          <a:off x="2924175" y="55245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114300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29E56F0F-BB61-4BD8-B4DF-3465894C8769}"/>
            </a:ext>
          </a:extLst>
        </xdr:cNvPr>
        <xdr:cNvSpPr txBox="1">
          <a:spLocks noChangeArrowheads="1"/>
        </xdr:cNvSpPr>
      </xdr:nvSpPr>
      <xdr:spPr bwMode="auto">
        <a:xfrm>
          <a:off x="23336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51A63004-3ED0-4BFB-AAAC-0680326F6DC1}"/>
            </a:ext>
          </a:extLst>
        </xdr:cNvPr>
        <xdr:cNvSpPr txBox="1">
          <a:spLocks noChangeArrowheads="1"/>
        </xdr:cNvSpPr>
      </xdr:nvSpPr>
      <xdr:spPr bwMode="auto">
        <a:xfrm>
          <a:off x="23336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F2A4FF9E-FA35-4602-9D3B-DD083EA67765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29D6AE04-6D53-4F2F-96B5-D23D71CFA74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1DE806FA-8464-49F2-B933-7BF45AC0819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6DC9A7E6-E17E-4A57-9AD3-1FD4263495CA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BE252FC0-6AB4-4CBA-B417-0AB44FFDF03F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ACCEF30C-CDA0-4814-82D3-2B9AB1D736F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CA0A35C5-16E4-4666-BB90-A7234A436E5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67F7830D-A516-43D8-A4D9-5AF95F31355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A83E85E4-B244-47BC-B744-891967CD019F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A991C645-643F-4A2F-8871-001C2615AE5C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9393FBD8-5BB8-4328-B8DD-61DB144A08EC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2B38FAD5-595F-4721-9932-5BF96F8FFA0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8BF4A302-E4A3-4DFF-8FEF-A01F0A1BCACB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A4781864-2604-4B98-BA72-CC2626B582CB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248BC28A-91EB-444D-A973-8F7EEB03FB6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77C452EC-E01A-42CA-825B-AE5B32F8DC3C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102430B4-FF68-4438-BF3A-814AA156A0F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07C210B8-13E5-4F60-9925-0DD14F485C4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7688BBBD-BA5F-4C8A-A2B8-59B93C7C1E95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260C740E-2541-481F-B470-6FCB47DB055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20CF7191-59BE-4E60-8B23-3CD2AAEA4F3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7102CB52-32EE-44F6-9195-9BAFFB2B77C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8594B749-C7E3-4F30-9EEB-4DEA3BD75F60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405B5593-C9FC-4909-8613-D1D9DA2C9DE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326A605E-38F3-4C8D-B0D8-2AC674CDF52D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86A7482C-1635-4BAB-8087-333DF7F428CA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A786E8AB-A012-4806-9F27-46BF730F16A6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83AB7E33-4127-496A-8A2D-AFABC8307CCA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8" name="Text Box 25">
          <a:extLst>
            <a:ext uri="{FF2B5EF4-FFF2-40B4-BE49-F238E27FC236}">
              <a16:creationId xmlns:a16="http://schemas.microsoft.com/office/drawing/2014/main" id="{EAA59360-BCEE-468E-A7F1-892A44BC18B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9" name="Text Box 26">
          <a:extLst>
            <a:ext uri="{FF2B5EF4-FFF2-40B4-BE49-F238E27FC236}">
              <a16:creationId xmlns:a16="http://schemas.microsoft.com/office/drawing/2014/main" id="{BE105CA2-5D57-4717-996F-5B9F440E03ED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CF6464C0-B8BF-4306-889C-80F108C16C22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1" name="Text Box 28">
          <a:extLst>
            <a:ext uri="{FF2B5EF4-FFF2-40B4-BE49-F238E27FC236}">
              <a16:creationId xmlns:a16="http://schemas.microsoft.com/office/drawing/2014/main" id="{5596CD48-0A36-46C0-BA49-6FF10122B28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2" name="Text Box 30">
          <a:extLst>
            <a:ext uri="{FF2B5EF4-FFF2-40B4-BE49-F238E27FC236}">
              <a16:creationId xmlns:a16="http://schemas.microsoft.com/office/drawing/2014/main" id="{194E2A00-19BB-4714-80AB-DC494053E8F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1FA6BA-C78D-426D-8C73-4261DBE18771}"/>
            </a:ext>
          </a:extLst>
        </xdr:cNvPr>
        <xdr:cNvSpPr>
          <a:spLocks noChangeArrowheads="1"/>
        </xdr:cNvSpPr>
      </xdr:nvSpPr>
      <xdr:spPr bwMode="auto">
        <a:xfrm>
          <a:off x="3505200" y="381000"/>
          <a:ext cx="1695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246602E-DB80-4692-A9FE-9C1F7D395316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D624B89-57C5-4AFD-8479-FF83EE886BE3}"/>
            </a:ext>
          </a:extLst>
        </xdr:cNvPr>
        <xdr:cNvSpPr>
          <a:spLocks noChangeArrowheads="1"/>
        </xdr:cNvSpPr>
      </xdr:nvSpPr>
      <xdr:spPr bwMode="auto">
        <a:xfrm>
          <a:off x="5981700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DF52F6-EF1F-427D-90E9-57B7A4E17D74}"/>
            </a:ext>
          </a:extLst>
        </xdr:cNvPr>
        <xdr:cNvSpPr>
          <a:spLocks noChangeArrowheads="1"/>
        </xdr:cNvSpPr>
      </xdr:nvSpPr>
      <xdr:spPr bwMode="auto">
        <a:xfrm>
          <a:off x="3505200" y="381000"/>
          <a:ext cx="1695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526B6F-559C-4110-9A5C-3317DD31A243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A651839-514D-4505-805A-681C8E2905B5}"/>
            </a:ext>
          </a:extLst>
        </xdr:cNvPr>
        <xdr:cNvSpPr>
          <a:spLocks noChangeArrowheads="1"/>
        </xdr:cNvSpPr>
      </xdr:nvSpPr>
      <xdr:spPr bwMode="auto">
        <a:xfrm>
          <a:off x="5981700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2E63345C-848F-4D53-BF51-66FDF2FE1BD7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64B954BE-AEEB-433B-987B-A92A77A89512}"/>
            </a:ext>
          </a:extLst>
        </xdr:cNvPr>
        <xdr:cNvSpPr txBox="1">
          <a:spLocks noChangeArrowheads="1"/>
        </xdr:cNvSpPr>
      </xdr:nvSpPr>
      <xdr:spPr bwMode="auto">
        <a:xfrm>
          <a:off x="12858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69CCA5C6-8230-4BD0-B5E9-9FF2F3A5D617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A6B6B578-7C35-49CC-8F74-B7D6A4EFC337}"/>
            </a:ext>
          </a:extLst>
        </xdr:cNvPr>
        <xdr:cNvSpPr txBox="1">
          <a:spLocks noChangeArrowheads="1"/>
        </xdr:cNvSpPr>
      </xdr:nvSpPr>
      <xdr:spPr bwMode="auto">
        <a:xfrm>
          <a:off x="12858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180975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A8DC06F7-E7AD-4673-8CD4-47FD0D2F4C84}"/>
            </a:ext>
          </a:extLst>
        </xdr:cNvPr>
        <xdr:cNvSpPr txBox="1">
          <a:spLocks noChangeArrowheads="1"/>
        </xdr:cNvSpPr>
      </xdr:nvSpPr>
      <xdr:spPr bwMode="auto">
        <a:xfrm>
          <a:off x="30480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C8FA59CF-D80B-4A9C-9D23-0C76F03286DD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AC0D7379-AE8B-4C73-8A4A-5252D4A9DEC2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323850</xdr:colOff>
      <xdr:row>2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50FD43CA-EFAE-44D4-AAE0-5EAD2391915A}"/>
            </a:ext>
          </a:extLst>
        </xdr:cNvPr>
        <xdr:cNvSpPr>
          <a:spLocks noChangeArrowheads="1"/>
        </xdr:cNvSpPr>
      </xdr:nvSpPr>
      <xdr:spPr bwMode="auto">
        <a:xfrm>
          <a:off x="5572125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323850</xdr:colOff>
      <xdr:row>2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BE0B3113-47FE-4099-9CDB-0908EF65D6C8}"/>
            </a:ext>
          </a:extLst>
        </xdr:cNvPr>
        <xdr:cNvSpPr>
          <a:spLocks noChangeArrowheads="1"/>
        </xdr:cNvSpPr>
      </xdr:nvSpPr>
      <xdr:spPr bwMode="auto">
        <a:xfrm>
          <a:off x="5572125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</xdr:row>
      <xdr:rowOff>0</xdr:rowOff>
    </xdr:from>
    <xdr:to>
      <xdr:col>12</xdr:col>
      <xdr:colOff>333375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4C8A64-7F67-4E99-AAF8-172E260DA22F}"/>
            </a:ext>
          </a:extLst>
        </xdr:cNvPr>
        <xdr:cNvSpPr>
          <a:spLocks noChangeArrowheads="1"/>
        </xdr:cNvSpPr>
      </xdr:nvSpPr>
      <xdr:spPr bwMode="auto">
        <a:xfrm>
          <a:off x="3076575" y="733425"/>
          <a:ext cx="302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133350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9D5CAD2-B58F-4903-A0F0-2D5BB119BC00}"/>
            </a:ext>
          </a:extLst>
        </xdr:cNvPr>
        <xdr:cNvSpPr>
          <a:spLocks noChangeArrowheads="1"/>
        </xdr:cNvSpPr>
      </xdr:nvSpPr>
      <xdr:spPr bwMode="auto">
        <a:xfrm>
          <a:off x="0" y="733425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190500</xdr:colOff>
      <xdr:row>4</xdr:row>
      <xdr:rowOff>0</xdr:rowOff>
    </xdr:from>
    <xdr:to>
      <xdr:col>23</xdr:col>
      <xdr:colOff>323850</xdr:colOff>
      <xdr:row>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ED0E00C-B1E8-4362-9438-7D85B1AB096F}"/>
            </a:ext>
          </a:extLst>
        </xdr:cNvPr>
        <xdr:cNvSpPr>
          <a:spLocks noChangeArrowheads="1"/>
        </xdr:cNvSpPr>
      </xdr:nvSpPr>
      <xdr:spPr bwMode="auto">
        <a:xfrm>
          <a:off x="6867525" y="73342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D73252B-8A2B-4184-BC32-06BBD64B7F40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80B5E2F-8D71-4CF2-B988-9BB173527119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35EDE12-5B35-4DB7-8D0F-925A708C4C3F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A1253F1E-BAC8-49DF-8931-7BB0D675E26A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56B66A8-FB48-4776-81DD-ED9962FE0802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321819FC-97E7-4576-866D-E3C03F97CEA9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A06C353A-A489-47B2-8F90-1A3B847B66CB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6A5FAE11-3A82-4824-9665-F8165F5FAE39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9525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29FECB3-67C5-4EBC-9766-6C5560FB41B0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C44375A1-DE6C-4CC1-9BEE-2610F73D5F51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4</xdr:row>
      <xdr:rowOff>47625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C7D14CA2-B783-4038-B48D-210402843265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4</xdr:row>
      <xdr:rowOff>47625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ED0883DC-BC21-4CF8-BA17-7C609F955100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4</xdr:row>
      <xdr:rowOff>47625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AAF6077D-55EB-48B2-879A-4BB996F5C7AF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4</xdr:row>
      <xdr:rowOff>47625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B94BD12B-FC21-454B-AE57-D91366725812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BF8A26DE-5C14-4E96-B20B-45DF3ECC1902}"/>
            </a:ext>
          </a:extLst>
        </xdr:cNvPr>
        <xdr:cNvSpPr>
          <a:spLocks noChangeArrowheads="1"/>
        </xdr:cNvSpPr>
      </xdr:nvSpPr>
      <xdr:spPr bwMode="auto">
        <a:xfrm>
          <a:off x="475297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2A82987C-CE2F-47C8-B399-5C7A1F0C110A}"/>
            </a:ext>
          </a:extLst>
        </xdr:cNvPr>
        <xdr:cNvSpPr>
          <a:spLocks noChangeArrowheads="1"/>
        </xdr:cNvSpPr>
      </xdr:nvSpPr>
      <xdr:spPr bwMode="auto">
        <a:xfrm>
          <a:off x="475297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4F68AEC3-FD56-4E1A-B069-3007AB4AD36A}"/>
            </a:ext>
          </a:extLst>
        </xdr:cNvPr>
        <xdr:cNvSpPr>
          <a:spLocks noChangeArrowheads="1"/>
        </xdr:cNvSpPr>
      </xdr:nvSpPr>
      <xdr:spPr bwMode="auto">
        <a:xfrm>
          <a:off x="13030200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59491504-3A08-44F5-B0DE-CCB041768FF2}"/>
            </a:ext>
          </a:extLst>
        </xdr:cNvPr>
        <xdr:cNvSpPr>
          <a:spLocks noChangeArrowheads="1"/>
        </xdr:cNvSpPr>
      </xdr:nvSpPr>
      <xdr:spPr bwMode="auto">
        <a:xfrm>
          <a:off x="13030200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B19-6F39-49C8-A3BA-DE51EBEE8CEA}">
  <dimension ref="E20:H21"/>
  <sheetViews>
    <sheetView workbookViewId="0">
      <selection activeCell="F26" sqref="F26"/>
    </sheetView>
  </sheetViews>
  <sheetFormatPr defaultRowHeight="15" x14ac:dyDescent="0.25"/>
  <sheetData>
    <row r="20" spans="5:8" ht="45" x14ac:dyDescent="0.6">
      <c r="E20" s="314" t="s">
        <v>1254</v>
      </c>
    </row>
    <row r="21" spans="5:8" ht="45" x14ac:dyDescent="0.6">
      <c r="H21" s="314" t="s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5AEE-8F7D-4602-B723-8B1D017F060A}">
  <dimension ref="A3:AH36"/>
  <sheetViews>
    <sheetView workbookViewId="0">
      <selection activeCell="A25" sqref="A25"/>
    </sheetView>
  </sheetViews>
  <sheetFormatPr defaultRowHeight="14.25" x14ac:dyDescent="0.2"/>
  <cols>
    <col min="1" max="1" width="4.42578125" style="1" customWidth="1"/>
    <col min="2" max="2" width="13.42578125" style="1" customWidth="1"/>
    <col min="3" max="4" width="7.140625" style="1" customWidth="1"/>
    <col min="5" max="28" width="9.140625" style="1"/>
    <col min="29" max="29" width="8" style="1" customWidth="1"/>
    <col min="30" max="30" width="7.140625" style="1" customWidth="1"/>
    <col min="31" max="31" width="7.7109375" style="1" customWidth="1"/>
    <col min="32" max="32" width="6" style="1" customWidth="1"/>
    <col min="33" max="33" width="10.28515625" style="1" customWidth="1"/>
    <col min="34" max="34" width="10.5703125" style="1" customWidth="1"/>
    <col min="35" max="16384" width="9.140625" style="1"/>
  </cols>
  <sheetData>
    <row r="3" spans="1:34" ht="15" customHeight="1" x14ac:dyDescent="0.25">
      <c r="A3" s="364" t="s">
        <v>1124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</row>
    <row r="5" spans="1:34" ht="27.75" customHeight="1" x14ac:dyDescent="0.2">
      <c r="A5" s="419" t="s">
        <v>111</v>
      </c>
      <c r="B5" s="422" t="s">
        <v>47</v>
      </c>
      <c r="C5" s="422" t="s">
        <v>1125</v>
      </c>
      <c r="D5" s="422"/>
      <c r="E5" s="419" t="s">
        <v>1126</v>
      </c>
      <c r="F5" s="419"/>
      <c r="G5" s="419" t="s">
        <v>1127</v>
      </c>
      <c r="H5" s="419"/>
      <c r="I5" s="419" t="s">
        <v>1128</v>
      </c>
      <c r="J5" s="419"/>
      <c r="K5" s="419" t="s">
        <v>1129</v>
      </c>
      <c r="L5" s="419"/>
      <c r="M5" s="419" t="s">
        <v>1130</v>
      </c>
      <c r="N5" s="419"/>
      <c r="O5" s="419" t="s">
        <v>1131</v>
      </c>
      <c r="P5" s="419"/>
      <c r="Q5" s="419" t="s">
        <v>1132</v>
      </c>
      <c r="R5" s="419"/>
      <c r="S5" s="419" t="s">
        <v>1133</v>
      </c>
      <c r="T5" s="419"/>
      <c r="U5" s="419" t="s">
        <v>1134</v>
      </c>
      <c r="V5" s="419"/>
      <c r="W5" s="419" t="s">
        <v>1135</v>
      </c>
      <c r="X5" s="419"/>
      <c r="Y5" s="419" t="s">
        <v>1136</v>
      </c>
      <c r="Z5" s="419"/>
      <c r="AA5" s="419" t="s">
        <v>1137</v>
      </c>
      <c r="AB5" s="419"/>
      <c r="AC5" s="419" t="s">
        <v>1138</v>
      </c>
      <c r="AD5" s="419"/>
      <c r="AE5" s="422" t="s">
        <v>1139</v>
      </c>
      <c r="AF5" s="422"/>
      <c r="AG5" s="419" t="s">
        <v>49</v>
      </c>
      <c r="AH5" s="419"/>
    </row>
    <row r="6" spans="1:34" x14ac:dyDescent="0.2">
      <c r="A6" s="419"/>
      <c r="B6" s="422"/>
      <c r="C6" s="185" t="s">
        <v>49</v>
      </c>
      <c r="D6" s="185" t="s">
        <v>171</v>
      </c>
      <c r="E6" s="185" t="s">
        <v>49</v>
      </c>
      <c r="F6" s="185" t="s">
        <v>171</v>
      </c>
      <c r="G6" s="185" t="s">
        <v>49</v>
      </c>
      <c r="H6" s="185" t="s">
        <v>171</v>
      </c>
      <c r="I6" s="185" t="s">
        <v>49</v>
      </c>
      <c r="J6" s="185" t="s">
        <v>171</v>
      </c>
      <c r="K6" s="185" t="s">
        <v>49</v>
      </c>
      <c r="L6" s="185" t="s">
        <v>171</v>
      </c>
      <c r="M6" s="185" t="s">
        <v>49</v>
      </c>
      <c r="N6" s="185" t="s">
        <v>171</v>
      </c>
      <c r="O6" s="185" t="s">
        <v>49</v>
      </c>
      <c r="P6" s="185" t="s">
        <v>171</v>
      </c>
      <c r="Q6" s="185" t="s">
        <v>49</v>
      </c>
      <c r="R6" s="185" t="s">
        <v>171</v>
      </c>
      <c r="S6" s="185" t="s">
        <v>49</v>
      </c>
      <c r="T6" s="185" t="s">
        <v>171</v>
      </c>
      <c r="U6" s="185" t="s">
        <v>49</v>
      </c>
      <c r="V6" s="185" t="s">
        <v>171</v>
      </c>
      <c r="W6" s="185" t="s">
        <v>49</v>
      </c>
      <c r="X6" s="185" t="s">
        <v>171</v>
      </c>
      <c r="Y6" s="185" t="s">
        <v>49</v>
      </c>
      <c r="Z6" s="185" t="s">
        <v>171</v>
      </c>
      <c r="AA6" s="185" t="s">
        <v>49</v>
      </c>
      <c r="AB6" s="185" t="s">
        <v>171</v>
      </c>
      <c r="AC6" s="185" t="s">
        <v>49</v>
      </c>
      <c r="AD6" s="185" t="s">
        <v>171</v>
      </c>
      <c r="AE6" s="185" t="s">
        <v>49</v>
      </c>
      <c r="AF6" s="185" t="s">
        <v>171</v>
      </c>
      <c r="AG6" s="185" t="s">
        <v>49</v>
      </c>
      <c r="AH6" s="185" t="s">
        <v>171</v>
      </c>
    </row>
    <row r="7" spans="1:34" ht="15" thickBot="1" x14ac:dyDescent="0.25">
      <c r="A7" s="420" t="s">
        <v>59</v>
      </c>
      <c r="B7" s="421"/>
      <c r="C7" s="186">
        <f>+C8+C14+C21+C29+C33+C34</f>
        <v>0</v>
      </c>
      <c r="D7" s="187">
        <f t="shared" ref="D7:AH7" si="0">+D8+D14+D21+D29+D33+D34</f>
        <v>0</v>
      </c>
      <c r="E7" s="188">
        <f t="shared" si="0"/>
        <v>74937</v>
      </c>
      <c r="F7" s="188">
        <f t="shared" si="0"/>
        <v>36855</v>
      </c>
      <c r="G7" s="187">
        <f t="shared" si="0"/>
        <v>77126</v>
      </c>
      <c r="H7" s="187">
        <f t="shared" si="0"/>
        <v>37614</v>
      </c>
      <c r="I7" s="188">
        <f t="shared" si="0"/>
        <v>72061</v>
      </c>
      <c r="J7" s="188">
        <f t="shared" si="0"/>
        <v>35491</v>
      </c>
      <c r="K7" s="187">
        <f t="shared" si="0"/>
        <v>68475</v>
      </c>
      <c r="L7" s="187">
        <f t="shared" si="0"/>
        <v>33406</v>
      </c>
      <c r="M7" s="188">
        <f t="shared" si="0"/>
        <v>62288</v>
      </c>
      <c r="N7" s="188">
        <f t="shared" si="0"/>
        <v>30661</v>
      </c>
      <c r="O7" s="187">
        <f t="shared" si="0"/>
        <v>65498</v>
      </c>
      <c r="P7" s="187">
        <f t="shared" si="0"/>
        <v>32271</v>
      </c>
      <c r="Q7" s="188">
        <f t="shared" si="0"/>
        <v>59991</v>
      </c>
      <c r="R7" s="188">
        <f t="shared" si="0"/>
        <v>29439</v>
      </c>
      <c r="S7" s="187">
        <f t="shared" si="0"/>
        <v>52815</v>
      </c>
      <c r="T7" s="187">
        <f t="shared" si="0"/>
        <v>26242</v>
      </c>
      <c r="U7" s="188">
        <f t="shared" si="0"/>
        <v>43782</v>
      </c>
      <c r="V7" s="188">
        <f t="shared" si="0"/>
        <v>21740</v>
      </c>
      <c r="W7" s="187">
        <f t="shared" si="0"/>
        <v>34765</v>
      </c>
      <c r="X7" s="187">
        <f t="shared" si="0"/>
        <v>18624</v>
      </c>
      <c r="Y7" s="188">
        <f t="shared" si="0"/>
        <v>31552</v>
      </c>
      <c r="Z7" s="188">
        <f t="shared" si="0"/>
        <v>17311</v>
      </c>
      <c r="AA7" s="187">
        <f t="shared" si="0"/>
        <v>30196</v>
      </c>
      <c r="AB7" s="187">
        <f t="shared" si="0"/>
        <v>16348</v>
      </c>
      <c r="AC7" s="188">
        <f t="shared" si="0"/>
        <v>6525</v>
      </c>
      <c r="AD7" s="188">
        <f t="shared" si="0"/>
        <v>3283</v>
      </c>
      <c r="AE7" s="187">
        <f>+AE8+AE14+AE21+AE29+AE33+AE34</f>
        <v>826</v>
      </c>
      <c r="AF7" s="189">
        <f t="shared" si="0"/>
        <v>396</v>
      </c>
      <c r="AG7" s="188">
        <f>+AG8+AG14+AG21+AG29+AG33+AG34</f>
        <v>680837</v>
      </c>
      <c r="AH7" s="190">
        <f t="shared" si="0"/>
        <v>339681</v>
      </c>
    </row>
    <row r="8" spans="1:34" x14ac:dyDescent="0.2">
      <c r="A8" s="413" t="s">
        <v>120</v>
      </c>
      <c r="B8" s="414"/>
      <c r="C8" s="191">
        <f>SUM(C9:C13)</f>
        <v>0</v>
      </c>
      <c r="D8" s="192">
        <f t="shared" ref="D8:AH8" si="1">SUM(D9:D13)</f>
        <v>0</v>
      </c>
      <c r="E8" s="192">
        <f t="shared" si="1"/>
        <v>7994</v>
      </c>
      <c r="F8" s="192">
        <f t="shared" si="1"/>
        <v>3958</v>
      </c>
      <c r="G8" s="192">
        <f t="shared" si="1"/>
        <v>9207</v>
      </c>
      <c r="H8" s="192">
        <f t="shared" si="1"/>
        <v>4530</v>
      </c>
      <c r="I8" s="192">
        <f t="shared" si="1"/>
        <v>8925</v>
      </c>
      <c r="J8" s="192">
        <f t="shared" si="1"/>
        <v>4301</v>
      </c>
      <c r="K8" s="192">
        <f t="shared" si="1"/>
        <v>8765</v>
      </c>
      <c r="L8" s="192">
        <f t="shared" si="1"/>
        <v>4218</v>
      </c>
      <c r="M8" s="192">
        <f t="shared" si="1"/>
        <v>8009</v>
      </c>
      <c r="N8" s="192">
        <f t="shared" si="1"/>
        <v>3978</v>
      </c>
      <c r="O8" s="192">
        <f t="shared" si="1"/>
        <v>8632</v>
      </c>
      <c r="P8" s="192">
        <f t="shared" si="1"/>
        <v>4312</v>
      </c>
      <c r="Q8" s="192">
        <f t="shared" si="1"/>
        <v>8295</v>
      </c>
      <c r="R8" s="192">
        <f t="shared" si="1"/>
        <v>4055</v>
      </c>
      <c r="S8" s="192">
        <f t="shared" si="1"/>
        <v>7118</v>
      </c>
      <c r="T8" s="192">
        <f t="shared" si="1"/>
        <v>3582</v>
      </c>
      <c r="U8" s="192">
        <f t="shared" si="1"/>
        <v>6541</v>
      </c>
      <c r="V8" s="192">
        <f t="shared" si="1"/>
        <v>3282</v>
      </c>
      <c r="W8" s="192">
        <f t="shared" si="1"/>
        <v>5386</v>
      </c>
      <c r="X8" s="192">
        <f t="shared" si="1"/>
        <v>2856</v>
      </c>
      <c r="Y8" s="192">
        <f t="shared" si="1"/>
        <v>5242</v>
      </c>
      <c r="Z8" s="192">
        <f t="shared" si="1"/>
        <v>2845</v>
      </c>
      <c r="AA8" s="192">
        <f t="shared" si="1"/>
        <v>5023</v>
      </c>
      <c r="AB8" s="192">
        <f t="shared" si="1"/>
        <v>2717</v>
      </c>
      <c r="AC8" s="192">
        <f t="shared" si="1"/>
        <v>1640</v>
      </c>
      <c r="AD8" s="192">
        <f t="shared" si="1"/>
        <v>873</v>
      </c>
      <c r="AE8" s="192">
        <f t="shared" si="1"/>
        <v>381</v>
      </c>
      <c r="AF8" s="193">
        <f t="shared" si="1"/>
        <v>195</v>
      </c>
      <c r="AG8" s="192">
        <f t="shared" si="1"/>
        <v>91158</v>
      </c>
      <c r="AH8" s="193">
        <f t="shared" si="1"/>
        <v>45702</v>
      </c>
    </row>
    <row r="9" spans="1:34" x14ac:dyDescent="0.2">
      <c r="A9" s="194">
        <v>1</v>
      </c>
      <c r="B9" s="195" t="s">
        <v>61</v>
      </c>
      <c r="C9" s="196"/>
      <c r="D9" s="197"/>
      <c r="E9" s="198">
        <v>1775</v>
      </c>
      <c r="F9" s="198">
        <v>913</v>
      </c>
      <c r="G9" s="197">
        <v>2446</v>
      </c>
      <c r="H9" s="197">
        <v>1198</v>
      </c>
      <c r="I9" s="198">
        <v>2298</v>
      </c>
      <c r="J9" s="198">
        <v>1103</v>
      </c>
      <c r="K9" s="197">
        <v>2299</v>
      </c>
      <c r="L9" s="197">
        <v>1184</v>
      </c>
      <c r="M9" s="198">
        <v>2085</v>
      </c>
      <c r="N9" s="198">
        <v>1028</v>
      </c>
      <c r="O9" s="197">
        <v>2138</v>
      </c>
      <c r="P9" s="197">
        <v>1075</v>
      </c>
      <c r="Q9" s="198">
        <v>2126</v>
      </c>
      <c r="R9" s="198">
        <v>1055</v>
      </c>
      <c r="S9" s="197">
        <v>1949</v>
      </c>
      <c r="T9" s="197">
        <v>982</v>
      </c>
      <c r="U9" s="198">
        <v>1819</v>
      </c>
      <c r="V9" s="198">
        <v>919</v>
      </c>
      <c r="W9" s="197">
        <v>1645</v>
      </c>
      <c r="X9" s="197">
        <v>841</v>
      </c>
      <c r="Y9" s="198">
        <v>1704</v>
      </c>
      <c r="Z9" s="198">
        <v>911</v>
      </c>
      <c r="AA9" s="197">
        <v>1651</v>
      </c>
      <c r="AB9" s="197">
        <v>865</v>
      </c>
      <c r="AC9" s="198">
        <v>759</v>
      </c>
      <c r="AD9" s="198">
        <v>400</v>
      </c>
      <c r="AE9" s="197">
        <v>294</v>
      </c>
      <c r="AF9" s="199">
        <v>158</v>
      </c>
      <c r="AG9" s="200">
        <f t="shared" ref="AG9:AH13" si="2">C9+E9+G9+I9+K9+M9+O9+Q9+S9+U9+W9+Y9+AA9+AC9+AE9</f>
        <v>24988</v>
      </c>
      <c r="AH9" s="201">
        <f t="shared" si="2"/>
        <v>12632</v>
      </c>
    </row>
    <row r="10" spans="1:34" x14ac:dyDescent="0.2">
      <c r="A10" s="194">
        <v>2</v>
      </c>
      <c r="B10" s="195" t="s">
        <v>64</v>
      </c>
      <c r="C10" s="196"/>
      <c r="D10" s="197"/>
      <c r="E10" s="198">
        <v>1097</v>
      </c>
      <c r="F10" s="198">
        <v>493</v>
      </c>
      <c r="G10" s="197">
        <v>1236</v>
      </c>
      <c r="H10" s="197">
        <v>627</v>
      </c>
      <c r="I10" s="198">
        <v>1202</v>
      </c>
      <c r="J10" s="198">
        <v>573</v>
      </c>
      <c r="K10" s="197">
        <v>1159</v>
      </c>
      <c r="L10" s="197">
        <v>549</v>
      </c>
      <c r="M10" s="198">
        <v>1111</v>
      </c>
      <c r="N10" s="198">
        <v>563</v>
      </c>
      <c r="O10" s="197">
        <v>1126</v>
      </c>
      <c r="P10" s="197">
        <v>544</v>
      </c>
      <c r="Q10" s="198">
        <v>1084</v>
      </c>
      <c r="R10" s="198">
        <v>506</v>
      </c>
      <c r="S10" s="197">
        <v>959</v>
      </c>
      <c r="T10" s="197">
        <v>499</v>
      </c>
      <c r="U10" s="198">
        <v>890</v>
      </c>
      <c r="V10" s="198">
        <v>427</v>
      </c>
      <c r="W10" s="197">
        <v>680</v>
      </c>
      <c r="X10" s="197">
        <v>382</v>
      </c>
      <c r="Y10" s="198">
        <v>599</v>
      </c>
      <c r="Z10" s="198">
        <v>350</v>
      </c>
      <c r="AA10" s="197">
        <v>607</v>
      </c>
      <c r="AB10" s="197">
        <v>338</v>
      </c>
      <c r="AC10" s="198">
        <v>141</v>
      </c>
      <c r="AD10" s="198">
        <v>73</v>
      </c>
      <c r="AE10" s="197">
        <v>10</v>
      </c>
      <c r="AF10" s="199">
        <v>6</v>
      </c>
      <c r="AG10" s="200">
        <f t="shared" si="2"/>
        <v>11901</v>
      </c>
      <c r="AH10" s="201">
        <f t="shared" si="2"/>
        <v>5930</v>
      </c>
    </row>
    <row r="11" spans="1:34" x14ac:dyDescent="0.2">
      <c r="A11" s="194">
        <v>3</v>
      </c>
      <c r="B11" s="195" t="s">
        <v>68</v>
      </c>
      <c r="C11" s="196"/>
      <c r="D11" s="197"/>
      <c r="E11" s="198">
        <v>1475</v>
      </c>
      <c r="F11" s="198">
        <v>721</v>
      </c>
      <c r="G11" s="197">
        <v>1528</v>
      </c>
      <c r="H11" s="197">
        <v>761</v>
      </c>
      <c r="I11" s="198">
        <v>1491</v>
      </c>
      <c r="J11" s="198">
        <v>709</v>
      </c>
      <c r="K11" s="197">
        <v>1387</v>
      </c>
      <c r="L11" s="197">
        <v>648</v>
      </c>
      <c r="M11" s="198">
        <v>1416</v>
      </c>
      <c r="N11" s="198">
        <v>715</v>
      </c>
      <c r="O11" s="197">
        <v>1594</v>
      </c>
      <c r="P11" s="197">
        <v>793</v>
      </c>
      <c r="Q11" s="198">
        <v>1511</v>
      </c>
      <c r="R11" s="198">
        <v>750</v>
      </c>
      <c r="S11" s="197">
        <v>1308</v>
      </c>
      <c r="T11" s="197">
        <v>648</v>
      </c>
      <c r="U11" s="198">
        <v>1174</v>
      </c>
      <c r="V11" s="198">
        <v>585</v>
      </c>
      <c r="W11" s="197">
        <v>880</v>
      </c>
      <c r="X11" s="197">
        <v>472</v>
      </c>
      <c r="Y11" s="198">
        <v>812</v>
      </c>
      <c r="Z11" s="198">
        <v>417</v>
      </c>
      <c r="AA11" s="197">
        <v>770</v>
      </c>
      <c r="AB11" s="197">
        <v>414</v>
      </c>
      <c r="AC11" s="198">
        <v>174</v>
      </c>
      <c r="AD11" s="198">
        <v>89</v>
      </c>
      <c r="AE11" s="197">
        <v>15</v>
      </c>
      <c r="AF11" s="199">
        <v>5</v>
      </c>
      <c r="AG11" s="200">
        <f t="shared" si="2"/>
        <v>15535</v>
      </c>
      <c r="AH11" s="201">
        <f t="shared" si="2"/>
        <v>7727</v>
      </c>
    </row>
    <row r="12" spans="1:34" x14ac:dyDescent="0.2">
      <c r="A12" s="194">
        <v>4</v>
      </c>
      <c r="B12" s="195" t="s">
        <v>74</v>
      </c>
      <c r="C12" s="202"/>
      <c r="D12" s="203"/>
      <c r="E12" s="204">
        <v>1696</v>
      </c>
      <c r="F12" s="204">
        <v>847</v>
      </c>
      <c r="G12" s="203">
        <v>1860</v>
      </c>
      <c r="H12" s="203">
        <v>894</v>
      </c>
      <c r="I12" s="204">
        <v>1878</v>
      </c>
      <c r="J12" s="204">
        <v>907</v>
      </c>
      <c r="K12" s="203">
        <v>1861</v>
      </c>
      <c r="L12" s="203">
        <v>867</v>
      </c>
      <c r="M12" s="204">
        <v>1678</v>
      </c>
      <c r="N12" s="204">
        <v>830</v>
      </c>
      <c r="O12" s="203">
        <v>1915</v>
      </c>
      <c r="P12" s="203">
        <v>984</v>
      </c>
      <c r="Q12" s="204">
        <v>1814</v>
      </c>
      <c r="R12" s="204">
        <v>899</v>
      </c>
      <c r="S12" s="203">
        <v>1361</v>
      </c>
      <c r="T12" s="203">
        <v>674</v>
      </c>
      <c r="U12" s="204">
        <v>1326</v>
      </c>
      <c r="V12" s="204">
        <v>699</v>
      </c>
      <c r="W12" s="203">
        <v>964</v>
      </c>
      <c r="X12" s="203">
        <v>528</v>
      </c>
      <c r="Y12" s="204">
        <v>944</v>
      </c>
      <c r="Z12" s="204">
        <v>545</v>
      </c>
      <c r="AA12" s="203">
        <v>898</v>
      </c>
      <c r="AB12" s="203">
        <v>508</v>
      </c>
      <c r="AC12" s="204">
        <v>297</v>
      </c>
      <c r="AD12" s="204">
        <v>147</v>
      </c>
      <c r="AE12" s="197">
        <v>36</v>
      </c>
      <c r="AF12" s="199">
        <v>14</v>
      </c>
      <c r="AG12" s="200">
        <f t="shared" si="2"/>
        <v>18528</v>
      </c>
      <c r="AH12" s="201">
        <f t="shared" si="2"/>
        <v>9343</v>
      </c>
    </row>
    <row r="13" spans="1:34" x14ac:dyDescent="0.2">
      <c r="A13" s="194">
        <v>5</v>
      </c>
      <c r="B13" s="195" t="s">
        <v>75</v>
      </c>
      <c r="C13" s="202"/>
      <c r="D13" s="203"/>
      <c r="E13" s="204">
        <v>1951</v>
      </c>
      <c r="F13" s="204">
        <v>984</v>
      </c>
      <c r="G13" s="203">
        <v>2137</v>
      </c>
      <c r="H13" s="203">
        <v>1050</v>
      </c>
      <c r="I13" s="204">
        <v>2056</v>
      </c>
      <c r="J13" s="204">
        <v>1009</v>
      </c>
      <c r="K13" s="203">
        <v>2059</v>
      </c>
      <c r="L13" s="203">
        <v>970</v>
      </c>
      <c r="M13" s="204">
        <v>1719</v>
      </c>
      <c r="N13" s="204">
        <v>842</v>
      </c>
      <c r="O13" s="203">
        <v>1859</v>
      </c>
      <c r="P13" s="203">
        <v>916</v>
      </c>
      <c r="Q13" s="204">
        <v>1760</v>
      </c>
      <c r="R13" s="204">
        <v>845</v>
      </c>
      <c r="S13" s="203">
        <v>1541</v>
      </c>
      <c r="T13" s="203">
        <v>779</v>
      </c>
      <c r="U13" s="204">
        <v>1332</v>
      </c>
      <c r="V13" s="204">
        <v>652</v>
      </c>
      <c r="W13" s="203">
        <v>1217</v>
      </c>
      <c r="X13" s="203">
        <v>633</v>
      </c>
      <c r="Y13" s="204">
        <v>1183</v>
      </c>
      <c r="Z13" s="204">
        <v>622</v>
      </c>
      <c r="AA13" s="203">
        <v>1097</v>
      </c>
      <c r="AB13" s="203">
        <v>592</v>
      </c>
      <c r="AC13" s="204">
        <v>269</v>
      </c>
      <c r="AD13" s="204">
        <v>164</v>
      </c>
      <c r="AE13" s="197">
        <v>26</v>
      </c>
      <c r="AF13" s="199">
        <v>12</v>
      </c>
      <c r="AG13" s="200">
        <f t="shared" si="2"/>
        <v>20206</v>
      </c>
      <c r="AH13" s="201">
        <f t="shared" si="2"/>
        <v>10070</v>
      </c>
    </row>
    <row r="14" spans="1:34" x14ac:dyDescent="0.2">
      <c r="A14" s="413" t="s">
        <v>121</v>
      </c>
      <c r="B14" s="414"/>
      <c r="C14" s="191">
        <f>SUM(C15:C20)</f>
        <v>0</v>
      </c>
      <c r="D14" s="192">
        <f t="shared" ref="D14:AH14" si="3">SUM(D15:D20)</f>
        <v>0</v>
      </c>
      <c r="E14" s="192">
        <f t="shared" si="3"/>
        <v>12808</v>
      </c>
      <c r="F14" s="192">
        <f t="shared" si="3"/>
        <v>6310</v>
      </c>
      <c r="G14" s="192">
        <f t="shared" si="3"/>
        <v>13708</v>
      </c>
      <c r="H14" s="192">
        <f t="shared" si="3"/>
        <v>6655</v>
      </c>
      <c r="I14" s="192">
        <f t="shared" si="3"/>
        <v>12543</v>
      </c>
      <c r="J14" s="192">
        <f t="shared" si="3"/>
        <v>6231</v>
      </c>
      <c r="K14" s="192">
        <f t="shared" si="3"/>
        <v>12255</v>
      </c>
      <c r="L14" s="192">
        <f t="shared" si="3"/>
        <v>6012</v>
      </c>
      <c r="M14" s="192">
        <f t="shared" si="3"/>
        <v>11272</v>
      </c>
      <c r="N14" s="192">
        <f t="shared" si="3"/>
        <v>5590</v>
      </c>
      <c r="O14" s="192">
        <f t="shared" si="3"/>
        <v>12019</v>
      </c>
      <c r="P14" s="192">
        <f t="shared" si="3"/>
        <v>5896</v>
      </c>
      <c r="Q14" s="192">
        <f t="shared" si="3"/>
        <v>11330</v>
      </c>
      <c r="R14" s="192">
        <f t="shared" si="3"/>
        <v>5529</v>
      </c>
      <c r="S14" s="192">
        <f t="shared" si="3"/>
        <v>9649</v>
      </c>
      <c r="T14" s="192">
        <f t="shared" si="3"/>
        <v>4876</v>
      </c>
      <c r="U14" s="192">
        <f t="shared" si="3"/>
        <v>8175</v>
      </c>
      <c r="V14" s="192">
        <f t="shared" si="3"/>
        <v>4091</v>
      </c>
      <c r="W14" s="192">
        <f t="shared" si="3"/>
        <v>6451</v>
      </c>
      <c r="X14" s="192">
        <f t="shared" si="3"/>
        <v>3533</v>
      </c>
      <c r="Y14" s="192">
        <f t="shared" si="3"/>
        <v>5899</v>
      </c>
      <c r="Z14" s="192">
        <f t="shared" si="3"/>
        <v>3299</v>
      </c>
      <c r="AA14" s="192">
        <f t="shared" si="3"/>
        <v>5570</v>
      </c>
      <c r="AB14" s="192">
        <f t="shared" si="3"/>
        <v>3086</v>
      </c>
      <c r="AC14" s="192">
        <f t="shared" si="3"/>
        <v>1109</v>
      </c>
      <c r="AD14" s="192">
        <f t="shared" si="3"/>
        <v>534</v>
      </c>
      <c r="AE14" s="192">
        <f t="shared" si="3"/>
        <v>104</v>
      </c>
      <c r="AF14" s="193">
        <f t="shared" si="3"/>
        <v>48</v>
      </c>
      <c r="AG14" s="192">
        <f t="shared" si="3"/>
        <v>122892</v>
      </c>
      <c r="AH14" s="193">
        <f t="shared" si="3"/>
        <v>61690</v>
      </c>
    </row>
    <row r="15" spans="1:34" x14ac:dyDescent="0.2">
      <c r="A15" s="194">
        <v>1</v>
      </c>
      <c r="B15" s="195" t="s">
        <v>60</v>
      </c>
      <c r="C15" s="196"/>
      <c r="D15" s="197"/>
      <c r="E15" s="198">
        <v>1974</v>
      </c>
      <c r="F15" s="198">
        <v>968</v>
      </c>
      <c r="G15" s="197">
        <v>2060</v>
      </c>
      <c r="H15" s="197">
        <v>986</v>
      </c>
      <c r="I15" s="198">
        <v>1907</v>
      </c>
      <c r="J15" s="198">
        <v>963</v>
      </c>
      <c r="K15" s="197">
        <v>1872</v>
      </c>
      <c r="L15" s="197">
        <v>934</v>
      </c>
      <c r="M15" s="198">
        <v>1752</v>
      </c>
      <c r="N15" s="198">
        <v>896</v>
      </c>
      <c r="O15" s="197">
        <v>1783</v>
      </c>
      <c r="P15" s="197">
        <v>881</v>
      </c>
      <c r="Q15" s="198">
        <v>1660</v>
      </c>
      <c r="R15" s="198">
        <v>811</v>
      </c>
      <c r="S15" s="197">
        <v>1461</v>
      </c>
      <c r="T15" s="197">
        <v>736</v>
      </c>
      <c r="U15" s="198">
        <v>1264</v>
      </c>
      <c r="V15" s="198">
        <v>646</v>
      </c>
      <c r="W15" s="197">
        <v>1002</v>
      </c>
      <c r="X15" s="197">
        <v>550</v>
      </c>
      <c r="Y15" s="198">
        <v>901</v>
      </c>
      <c r="Z15" s="198">
        <v>490</v>
      </c>
      <c r="AA15" s="197">
        <v>911</v>
      </c>
      <c r="AB15" s="197">
        <v>480</v>
      </c>
      <c r="AC15" s="198">
        <v>165</v>
      </c>
      <c r="AD15" s="198">
        <v>76</v>
      </c>
      <c r="AE15" s="197">
        <v>19</v>
      </c>
      <c r="AF15" s="199">
        <v>6</v>
      </c>
      <c r="AG15" s="200">
        <f t="shared" ref="AG15:AH20" si="4">C15+E15+G15+I15+K15+M15+O15+Q15+S15+U15+W15+Y15+AA15+AC15+AE15</f>
        <v>18731</v>
      </c>
      <c r="AH15" s="201">
        <f t="shared" si="4"/>
        <v>9423</v>
      </c>
    </row>
    <row r="16" spans="1:34" x14ac:dyDescent="0.2">
      <c r="A16" s="194">
        <v>2</v>
      </c>
      <c r="B16" s="195" t="s">
        <v>62</v>
      </c>
      <c r="C16" s="196"/>
      <c r="D16" s="197"/>
      <c r="E16" s="198">
        <v>1975</v>
      </c>
      <c r="F16" s="198">
        <v>979</v>
      </c>
      <c r="G16" s="197">
        <v>2201</v>
      </c>
      <c r="H16" s="197">
        <v>1077</v>
      </c>
      <c r="I16" s="198">
        <v>1959</v>
      </c>
      <c r="J16" s="198">
        <v>966</v>
      </c>
      <c r="K16" s="197">
        <v>1947</v>
      </c>
      <c r="L16" s="197">
        <v>966</v>
      </c>
      <c r="M16" s="198">
        <v>1669</v>
      </c>
      <c r="N16" s="198">
        <v>782</v>
      </c>
      <c r="O16" s="197">
        <v>1781</v>
      </c>
      <c r="P16" s="197">
        <v>865</v>
      </c>
      <c r="Q16" s="198">
        <v>1696</v>
      </c>
      <c r="R16" s="198">
        <v>833</v>
      </c>
      <c r="S16" s="197">
        <v>1414</v>
      </c>
      <c r="T16" s="197">
        <v>737</v>
      </c>
      <c r="U16" s="198">
        <v>1178</v>
      </c>
      <c r="V16" s="198">
        <v>582</v>
      </c>
      <c r="W16" s="197">
        <v>795</v>
      </c>
      <c r="X16" s="197">
        <v>463</v>
      </c>
      <c r="Y16" s="198">
        <v>774</v>
      </c>
      <c r="Z16" s="198">
        <v>470</v>
      </c>
      <c r="AA16" s="197">
        <v>676</v>
      </c>
      <c r="AB16" s="197">
        <v>414</v>
      </c>
      <c r="AC16" s="198">
        <v>65</v>
      </c>
      <c r="AD16" s="198">
        <v>34</v>
      </c>
      <c r="AE16" s="197">
        <v>3</v>
      </c>
      <c r="AF16" s="199"/>
      <c r="AG16" s="200">
        <f t="shared" si="4"/>
        <v>18133</v>
      </c>
      <c r="AH16" s="201">
        <f t="shared" si="4"/>
        <v>9168</v>
      </c>
    </row>
    <row r="17" spans="1:34" x14ac:dyDescent="0.2">
      <c r="A17" s="194">
        <v>3</v>
      </c>
      <c r="B17" s="195" t="s">
        <v>63</v>
      </c>
      <c r="C17" s="196"/>
      <c r="D17" s="197"/>
      <c r="E17" s="198">
        <v>1232</v>
      </c>
      <c r="F17" s="198">
        <v>606</v>
      </c>
      <c r="G17" s="197">
        <v>1241</v>
      </c>
      <c r="H17" s="197">
        <v>611</v>
      </c>
      <c r="I17" s="198">
        <v>1097</v>
      </c>
      <c r="J17" s="198">
        <v>516</v>
      </c>
      <c r="K17" s="197">
        <v>1067</v>
      </c>
      <c r="L17" s="197">
        <v>521</v>
      </c>
      <c r="M17" s="198">
        <v>1021</v>
      </c>
      <c r="N17" s="198">
        <v>494</v>
      </c>
      <c r="O17" s="197">
        <v>1128</v>
      </c>
      <c r="P17" s="197">
        <v>545</v>
      </c>
      <c r="Q17" s="198">
        <v>1011</v>
      </c>
      <c r="R17" s="198">
        <v>484</v>
      </c>
      <c r="S17" s="197">
        <v>906</v>
      </c>
      <c r="T17" s="197">
        <v>471</v>
      </c>
      <c r="U17" s="198">
        <v>734</v>
      </c>
      <c r="V17" s="198">
        <v>348</v>
      </c>
      <c r="W17" s="197">
        <v>544</v>
      </c>
      <c r="X17" s="197">
        <v>282</v>
      </c>
      <c r="Y17" s="198">
        <v>482</v>
      </c>
      <c r="Z17" s="198">
        <v>255</v>
      </c>
      <c r="AA17" s="197">
        <v>548</v>
      </c>
      <c r="AB17" s="197">
        <v>285</v>
      </c>
      <c r="AC17" s="198">
        <v>109</v>
      </c>
      <c r="AD17" s="198">
        <v>57</v>
      </c>
      <c r="AE17" s="197">
        <v>4</v>
      </c>
      <c r="AF17" s="199">
        <v>2</v>
      </c>
      <c r="AG17" s="200">
        <f t="shared" si="4"/>
        <v>11124</v>
      </c>
      <c r="AH17" s="201">
        <f t="shared" si="4"/>
        <v>5477</v>
      </c>
    </row>
    <row r="18" spans="1:34" x14ac:dyDescent="0.2">
      <c r="A18" s="194">
        <v>4</v>
      </c>
      <c r="B18" s="195" t="s">
        <v>80</v>
      </c>
      <c r="C18" s="205"/>
      <c r="D18" s="206"/>
      <c r="E18" s="207">
        <v>2325</v>
      </c>
      <c r="F18" s="207">
        <v>1131</v>
      </c>
      <c r="G18" s="206">
        <v>2511</v>
      </c>
      <c r="H18" s="206">
        <v>1239</v>
      </c>
      <c r="I18" s="207">
        <v>2302</v>
      </c>
      <c r="J18" s="207">
        <v>1134</v>
      </c>
      <c r="K18" s="206">
        <v>2297</v>
      </c>
      <c r="L18" s="206">
        <v>1151</v>
      </c>
      <c r="M18" s="207">
        <v>1995</v>
      </c>
      <c r="N18" s="207">
        <v>981</v>
      </c>
      <c r="O18" s="206">
        <v>2190</v>
      </c>
      <c r="P18" s="206">
        <v>1065</v>
      </c>
      <c r="Q18" s="207">
        <v>2077</v>
      </c>
      <c r="R18" s="207">
        <v>1012</v>
      </c>
      <c r="S18" s="206">
        <v>1796</v>
      </c>
      <c r="T18" s="206">
        <v>883</v>
      </c>
      <c r="U18" s="207">
        <v>1432</v>
      </c>
      <c r="V18" s="207">
        <v>697</v>
      </c>
      <c r="W18" s="206">
        <v>1211</v>
      </c>
      <c r="X18" s="206">
        <v>642</v>
      </c>
      <c r="Y18" s="207">
        <v>1118</v>
      </c>
      <c r="Z18" s="207">
        <v>603</v>
      </c>
      <c r="AA18" s="206">
        <v>1021</v>
      </c>
      <c r="AB18" s="206">
        <v>545</v>
      </c>
      <c r="AC18" s="207">
        <v>262</v>
      </c>
      <c r="AD18" s="207">
        <v>118</v>
      </c>
      <c r="AE18" s="197">
        <v>18</v>
      </c>
      <c r="AF18" s="199">
        <v>6</v>
      </c>
      <c r="AG18" s="200">
        <f t="shared" si="4"/>
        <v>22555</v>
      </c>
      <c r="AH18" s="201">
        <f t="shared" si="4"/>
        <v>11207</v>
      </c>
    </row>
    <row r="19" spans="1:34" x14ac:dyDescent="0.2">
      <c r="A19" s="194">
        <v>5</v>
      </c>
      <c r="B19" s="195" t="s">
        <v>69</v>
      </c>
      <c r="C19" s="196"/>
      <c r="D19" s="197"/>
      <c r="E19" s="198">
        <v>2355</v>
      </c>
      <c r="F19" s="198">
        <v>1213</v>
      </c>
      <c r="G19" s="197">
        <v>2596</v>
      </c>
      <c r="H19" s="197">
        <v>1253</v>
      </c>
      <c r="I19" s="198">
        <v>2263</v>
      </c>
      <c r="J19" s="198">
        <v>1152</v>
      </c>
      <c r="K19" s="197">
        <v>2229</v>
      </c>
      <c r="L19" s="197">
        <v>1101</v>
      </c>
      <c r="M19" s="198">
        <v>2206</v>
      </c>
      <c r="N19" s="198">
        <v>1119</v>
      </c>
      <c r="O19" s="197">
        <v>2327</v>
      </c>
      <c r="P19" s="197">
        <v>1116</v>
      </c>
      <c r="Q19" s="198">
        <v>2142</v>
      </c>
      <c r="R19" s="198">
        <v>1018</v>
      </c>
      <c r="S19" s="197">
        <v>1838</v>
      </c>
      <c r="T19" s="197">
        <v>897</v>
      </c>
      <c r="U19" s="198">
        <v>1652</v>
      </c>
      <c r="V19" s="198">
        <v>856</v>
      </c>
      <c r="W19" s="197">
        <v>1213</v>
      </c>
      <c r="X19" s="197">
        <v>707</v>
      </c>
      <c r="Y19" s="198">
        <v>1160</v>
      </c>
      <c r="Z19" s="198">
        <v>648</v>
      </c>
      <c r="AA19" s="197">
        <v>1052</v>
      </c>
      <c r="AB19" s="197">
        <v>604</v>
      </c>
      <c r="AC19" s="198">
        <v>213</v>
      </c>
      <c r="AD19" s="198">
        <v>101</v>
      </c>
      <c r="AE19" s="197">
        <v>25</v>
      </c>
      <c r="AF19" s="199">
        <v>16</v>
      </c>
      <c r="AG19" s="200">
        <f t="shared" si="4"/>
        <v>23271</v>
      </c>
      <c r="AH19" s="201">
        <f t="shared" si="4"/>
        <v>11801</v>
      </c>
    </row>
    <row r="20" spans="1:34" x14ac:dyDescent="0.2">
      <c r="A20" s="194">
        <v>6</v>
      </c>
      <c r="B20" s="195" t="s">
        <v>76</v>
      </c>
      <c r="C20" s="202"/>
      <c r="D20" s="203"/>
      <c r="E20" s="204">
        <v>2947</v>
      </c>
      <c r="F20" s="204">
        <v>1413</v>
      </c>
      <c r="G20" s="203">
        <v>3099</v>
      </c>
      <c r="H20" s="203">
        <v>1489</v>
      </c>
      <c r="I20" s="204">
        <v>3015</v>
      </c>
      <c r="J20" s="204">
        <v>1500</v>
      </c>
      <c r="K20" s="203">
        <v>2843</v>
      </c>
      <c r="L20" s="203">
        <v>1339</v>
      </c>
      <c r="M20" s="204">
        <v>2629</v>
      </c>
      <c r="N20" s="204">
        <v>1318</v>
      </c>
      <c r="O20" s="203">
        <v>2810</v>
      </c>
      <c r="P20" s="203">
        <v>1424</v>
      </c>
      <c r="Q20" s="204">
        <v>2744</v>
      </c>
      <c r="R20" s="204">
        <v>1371</v>
      </c>
      <c r="S20" s="203">
        <v>2234</v>
      </c>
      <c r="T20" s="203">
        <v>1152</v>
      </c>
      <c r="U20" s="204">
        <v>1915</v>
      </c>
      <c r="V20" s="204">
        <v>962</v>
      </c>
      <c r="W20" s="203">
        <v>1686</v>
      </c>
      <c r="X20" s="203">
        <v>889</v>
      </c>
      <c r="Y20" s="204">
        <v>1464</v>
      </c>
      <c r="Z20" s="204">
        <v>833</v>
      </c>
      <c r="AA20" s="203">
        <v>1362</v>
      </c>
      <c r="AB20" s="203">
        <v>758</v>
      </c>
      <c r="AC20" s="204">
        <v>295</v>
      </c>
      <c r="AD20" s="204">
        <v>148</v>
      </c>
      <c r="AE20" s="197">
        <v>35</v>
      </c>
      <c r="AF20" s="199">
        <v>18</v>
      </c>
      <c r="AG20" s="200">
        <f t="shared" si="4"/>
        <v>29078</v>
      </c>
      <c r="AH20" s="201">
        <f t="shared" si="4"/>
        <v>14614</v>
      </c>
    </row>
    <row r="21" spans="1:34" x14ac:dyDescent="0.2">
      <c r="A21" s="413" t="s">
        <v>122</v>
      </c>
      <c r="B21" s="414"/>
      <c r="C21" s="191">
        <f>SUM(C22:C28)</f>
        <v>0</v>
      </c>
      <c r="D21" s="192">
        <f t="shared" ref="D21:AH21" si="5">SUM(D22:D28)</f>
        <v>0</v>
      </c>
      <c r="E21" s="192">
        <f t="shared" si="5"/>
        <v>11316</v>
      </c>
      <c r="F21" s="192">
        <f t="shared" si="5"/>
        <v>5416</v>
      </c>
      <c r="G21" s="192">
        <f t="shared" si="5"/>
        <v>11416</v>
      </c>
      <c r="H21" s="192">
        <f t="shared" si="5"/>
        <v>5568</v>
      </c>
      <c r="I21" s="192">
        <f t="shared" si="5"/>
        <v>10661</v>
      </c>
      <c r="J21" s="192">
        <f t="shared" si="5"/>
        <v>5237</v>
      </c>
      <c r="K21" s="192">
        <f t="shared" si="5"/>
        <v>10370</v>
      </c>
      <c r="L21" s="192">
        <f t="shared" si="5"/>
        <v>5034</v>
      </c>
      <c r="M21" s="192">
        <f t="shared" si="5"/>
        <v>9582</v>
      </c>
      <c r="N21" s="192">
        <f t="shared" si="5"/>
        <v>4652</v>
      </c>
      <c r="O21" s="192">
        <f t="shared" si="5"/>
        <v>10261</v>
      </c>
      <c r="P21" s="192">
        <f t="shared" si="5"/>
        <v>5014</v>
      </c>
      <c r="Q21" s="192">
        <f t="shared" si="5"/>
        <v>9353</v>
      </c>
      <c r="R21" s="192">
        <f t="shared" si="5"/>
        <v>4600</v>
      </c>
      <c r="S21" s="192">
        <f t="shared" si="5"/>
        <v>8152</v>
      </c>
      <c r="T21" s="192">
        <f t="shared" si="5"/>
        <v>3911</v>
      </c>
      <c r="U21" s="192">
        <f t="shared" si="5"/>
        <v>6827</v>
      </c>
      <c r="V21" s="192">
        <f t="shared" si="5"/>
        <v>3395</v>
      </c>
      <c r="W21" s="192">
        <f t="shared" si="5"/>
        <v>4881</v>
      </c>
      <c r="X21" s="192">
        <f t="shared" si="5"/>
        <v>2722</v>
      </c>
      <c r="Y21" s="192">
        <f t="shared" si="5"/>
        <v>4458</v>
      </c>
      <c r="Z21" s="192">
        <f t="shared" si="5"/>
        <v>2492</v>
      </c>
      <c r="AA21" s="192">
        <f t="shared" si="5"/>
        <v>4339</v>
      </c>
      <c r="AB21" s="192">
        <f t="shared" si="5"/>
        <v>2396</v>
      </c>
      <c r="AC21" s="192">
        <f t="shared" si="5"/>
        <v>805</v>
      </c>
      <c r="AD21" s="192">
        <f t="shared" si="5"/>
        <v>423</v>
      </c>
      <c r="AE21" s="192">
        <f t="shared" si="5"/>
        <v>41</v>
      </c>
      <c r="AF21" s="193">
        <f t="shared" si="5"/>
        <v>18</v>
      </c>
      <c r="AG21" s="192">
        <f t="shared" si="5"/>
        <v>102462</v>
      </c>
      <c r="AH21" s="193">
        <f t="shared" si="5"/>
        <v>50878</v>
      </c>
    </row>
    <row r="22" spans="1:34" x14ac:dyDescent="0.2">
      <c r="A22" s="194">
        <v>1</v>
      </c>
      <c r="B22" s="195" t="s">
        <v>81</v>
      </c>
      <c r="C22" s="205"/>
      <c r="D22" s="206"/>
      <c r="E22" s="207">
        <v>480</v>
      </c>
      <c r="F22" s="207">
        <v>228</v>
      </c>
      <c r="G22" s="206">
        <v>489</v>
      </c>
      <c r="H22" s="206">
        <v>242</v>
      </c>
      <c r="I22" s="207">
        <v>426</v>
      </c>
      <c r="J22" s="207">
        <v>188</v>
      </c>
      <c r="K22" s="206">
        <v>370</v>
      </c>
      <c r="L22" s="206">
        <v>178</v>
      </c>
      <c r="M22" s="207">
        <v>364</v>
      </c>
      <c r="N22" s="207">
        <v>182</v>
      </c>
      <c r="O22" s="206">
        <v>380</v>
      </c>
      <c r="P22" s="206">
        <v>190</v>
      </c>
      <c r="Q22" s="207">
        <v>352</v>
      </c>
      <c r="R22" s="207">
        <v>181</v>
      </c>
      <c r="S22" s="206">
        <v>309</v>
      </c>
      <c r="T22" s="206">
        <v>149</v>
      </c>
      <c r="U22" s="207">
        <v>271</v>
      </c>
      <c r="V22" s="207">
        <v>128</v>
      </c>
      <c r="W22" s="206">
        <v>192</v>
      </c>
      <c r="X22" s="206">
        <v>112</v>
      </c>
      <c r="Y22" s="207">
        <v>182</v>
      </c>
      <c r="Z22" s="207">
        <v>116</v>
      </c>
      <c r="AA22" s="206">
        <v>176</v>
      </c>
      <c r="AB22" s="206">
        <v>118</v>
      </c>
      <c r="AC22" s="207">
        <v>28</v>
      </c>
      <c r="AD22" s="207">
        <v>17</v>
      </c>
      <c r="AE22" s="197"/>
      <c r="AF22" s="199"/>
      <c r="AG22" s="200">
        <f t="shared" ref="AG22:AH28" si="6">C22+E22+G22+I22+K22+M22+O22+Q22+S22+U22+W22+Y22+AA22+AC22+AE22</f>
        <v>4019</v>
      </c>
      <c r="AH22" s="201">
        <f t="shared" si="6"/>
        <v>2029</v>
      </c>
    </row>
    <row r="23" spans="1:34" x14ac:dyDescent="0.2">
      <c r="A23" s="194">
        <v>2</v>
      </c>
      <c r="B23" s="195" t="s">
        <v>78</v>
      </c>
      <c r="C23" s="202"/>
      <c r="D23" s="203"/>
      <c r="E23" s="204">
        <v>2471</v>
      </c>
      <c r="F23" s="204">
        <v>1220</v>
      </c>
      <c r="G23" s="203">
        <v>2434</v>
      </c>
      <c r="H23" s="203">
        <v>1183</v>
      </c>
      <c r="I23" s="204">
        <v>2337</v>
      </c>
      <c r="J23" s="204">
        <v>1167</v>
      </c>
      <c r="K23" s="203">
        <v>2229</v>
      </c>
      <c r="L23" s="203">
        <v>1098</v>
      </c>
      <c r="M23" s="204">
        <v>2132</v>
      </c>
      <c r="N23" s="204">
        <v>1058</v>
      </c>
      <c r="O23" s="203">
        <v>2276</v>
      </c>
      <c r="P23" s="203">
        <v>1112</v>
      </c>
      <c r="Q23" s="204">
        <v>2016</v>
      </c>
      <c r="R23" s="204">
        <v>993</v>
      </c>
      <c r="S23" s="203">
        <v>1890</v>
      </c>
      <c r="T23" s="203">
        <v>912</v>
      </c>
      <c r="U23" s="204">
        <v>1522</v>
      </c>
      <c r="V23" s="204">
        <v>807</v>
      </c>
      <c r="W23" s="203">
        <v>1186</v>
      </c>
      <c r="X23" s="203">
        <v>650</v>
      </c>
      <c r="Y23" s="204">
        <v>1040</v>
      </c>
      <c r="Z23" s="204">
        <v>562</v>
      </c>
      <c r="AA23" s="203">
        <v>1027</v>
      </c>
      <c r="AB23" s="203">
        <v>562</v>
      </c>
      <c r="AC23" s="204">
        <v>145</v>
      </c>
      <c r="AD23" s="204">
        <v>67</v>
      </c>
      <c r="AE23" s="197">
        <v>16</v>
      </c>
      <c r="AF23" s="199">
        <v>6</v>
      </c>
      <c r="AG23" s="200">
        <f t="shared" si="6"/>
        <v>22721</v>
      </c>
      <c r="AH23" s="201">
        <f t="shared" si="6"/>
        <v>11397</v>
      </c>
    </row>
    <row r="24" spans="1:34" x14ac:dyDescent="0.2">
      <c r="A24" s="194">
        <v>3</v>
      </c>
      <c r="B24" s="195" t="s">
        <v>65</v>
      </c>
      <c r="C24" s="196"/>
      <c r="D24" s="197"/>
      <c r="E24" s="198">
        <v>1645</v>
      </c>
      <c r="F24" s="198">
        <v>772</v>
      </c>
      <c r="G24" s="197">
        <v>1624</v>
      </c>
      <c r="H24" s="197">
        <v>773</v>
      </c>
      <c r="I24" s="198">
        <v>1577</v>
      </c>
      <c r="J24" s="198">
        <v>775</v>
      </c>
      <c r="K24" s="197">
        <v>1517</v>
      </c>
      <c r="L24" s="197">
        <v>740</v>
      </c>
      <c r="M24" s="198">
        <v>1349</v>
      </c>
      <c r="N24" s="198">
        <v>639</v>
      </c>
      <c r="O24" s="197">
        <v>1407</v>
      </c>
      <c r="P24" s="197">
        <v>677</v>
      </c>
      <c r="Q24" s="198">
        <v>1313</v>
      </c>
      <c r="R24" s="198">
        <v>653</v>
      </c>
      <c r="S24" s="197">
        <v>1196</v>
      </c>
      <c r="T24" s="197">
        <v>575</v>
      </c>
      <c r="U24" s="198">
        <v>1053</v>
      </c>
      <c r="V24" s="198">
        <v>527</v>
      </c>
      <c r="W24" s="197">
        <v>613</v>
      </c>
      <c r="X24" s="197">
        <v>359</v>
      </c>
      <c r="Y24" s="198">
        <v>635</v>
      </c>
      <c r="Z24" s="198">
        <v>380</v>
      </c>
      <c r="AA24" s="197">
        <v>584</v>
      </c>
      <c r="AB24" s="197">
        <v>326</v>
      </c>
      <c r="AC24" s="198">
        <v>109</v>
      </c>
      <c r="AD24" s="198">
        <v>56</v>
      </c>
      <c r="AE24" s="197">
        <v>7</v>
      </c>
      <c r="AF24" s="199">
        <v>6</v>
      </c>
      <c r="AG24" s="200">
        <f t="shared" si="6"/>
        <v>14629</v>
      </c>
      <c r="AH24" s="201">
        <f t="shared" si="6"/>
        <v>7258</v>
      </c>
    </row>
    <row r="25" spans="1:34" x14ac:dyDescent="0.2">
      <c r="A25" s="194">
        <v>4</v>
      </c>
      <c r="B25" s="195" t="s">
        <v>67</v>
      </c>
      <c r="C25" s="196"/>
      <c r="D25" s="197"/>
      <c r="E25" s="198">
        <v>872</v>
      </c>
      <c r="F25" s="198">
        <v>391</v>
      </c>
      <c r="G25" s="197">
        <v>907</v>
      </c>
      <c r="H25" s="197">
        <v>442</v>
      </c>
      <c r="I25" s="198">
        <v>803</v>
      </c>
      <c r="J25" s="198">
        <v>392</v>
      </c>
      <c r="K25" s="197">
        <v>762</v>
      </c>
      <c r="L25" s="197">
        <v>386</v>
      </c>
      <c r="M25" s="198">
        <v>800</v>
      </c>
      <c r="N25" s="198">
        <v>370</v>
      </c>
      <c r="O25" s="197">
        <v>918</v>
      </c>
      <c r="P25" s="197">
        <v>458</v>
      </c>
      <c r="Q25" s="198">
        <v>833</v>
      </c>
      <c r="R25" s="198">
        <v>419</v>
      </c>
      <c r="S25" s="197">
        <v>751</v>
      </c>
      <c r="T25" s="197">
        <v>351</v>
      </c>
      <c r="U25" s="198">
        <v>599</v>
      </c>
      <c r="V25" s="198">
        <v>290</v>
      </c>
      <c r="W25" s="197">
        <v>406</v>
      </c>
      <c r="X25" s="197">
        <v>252</v>
      </c>
      <c r="Y25" s="198">
        <v>334</v>
      </c>
      <c r="Z25" s="198">
        <v>197</v>
      </c>
      <c r="AA25" s="197">
        <v>397</v>
      </c>
      <c r="AB25" s="197">
        <v>218</v>
      </c>
      <c r="AC25" s="198">
        <v>73</v>
      </c>
      <c r="AD25" s="198">
        <v>38</v>
      </c>
      <c r="AE25" s="197">
        <v>2</v>
      </c>
      <c r="AF25" s="199">
        <v>1</v>
      </c>
      <c r="AG25" s="200">
        <f t="shared" si="6"/>
        <v>8457</v>
      </c>
      <c r="AH25" s="201">
        <f t="shared" si="6"/>
        <v>4205</v>
      </c>
    </row>
    <row r="26" spans="1:34" x14ac:dyDescent="0.2">
      <c r="A26" s="194">
        <v>5</v>
      </c>
      <c r="B26" s="195" t="s">
        <v>70</v>
      </c>
      <c r="C26" s="202"/>
      <c r="D26" s="203"/>
      <c r="E26" s="204">
        <v>1619</v>
      </c>
      <c r="F26" s="204">
        <v>786</v>
      </c>
      <c r="G26" s="203">
        <v>1746</v>
      </c>
      <c r="H26" s="203">
        <v>852</v>
      </c>
      <c r="I26" s="204">
        <v>1518</v>
      </c>
      <c r="J26" s="204">
        <v>769</v>
      </c>
      <c r="K26" s="203">
        <v>1452</v>
      </c>
      <c r="L26" s="203">
        <v>672</v>
      </c>
      <c r="M26" s="204">
        <v>1328</v>
      </c>
      <c r="N26" s="204">
        <v>669</v>
      </c>
      <c r="O26" s="203">
        <v>1432</v>
      </c>
      <c r="P26" s="203">
        <v>691</v>
      </c>
      <c r="Q26" s="204">
        <v>1316</v>
      </c>
      <c r="R26" s="204">
        <v>663</v>
      </c>
      <c r="S26" s="203">
        <v>1026</v>
      </c>
      <c r="T26" s="203">
        <v>488</v>
      </c>
      <c r="U26" s="204">
        <v>839</v>
      </c>
      <c r="V26" s="204">
        <v>446</v>
      </c>
      <c r="W26" s="203">
        <v>609</v>
      </c>
      <c r="X26" s="203">
        <v>359</v>
      </c>
      <c r="Y26" s="204">
        <v>608</v>
      </c>
      <c r="Z26" s="204">
        <v>329</v>
      </c>
      <c r="AA26" s="203">
        <v>538</v>
      </c>
      <c r="AB26" s="203">
        <v>318</v>
      </c>
      <c r="AC26" s="204">
        <v>100</v>
      </c>
      <c r="AD26" s="204">
        <v>65</v>
      </c>
      <c r="AE26" s="197">
        <v>3</v>
      </c>
      <c r="AF26" s="199">
        <v>1</v>
      </c>
      <c r="AG26" s="200">
        <f t="shared" si="6"/>
        <v>14134</v>
      </c>
      <c r="AH26" s="201">
        <f t="shared" si="6"/>
        <v>7108</v>
      </c>
    </row>
    <row r="27" spans="1:34" x14ac:dyDescent="0.2">
      <c r="A27" s="194">
        <v>6</v>
      </c>
      <c r="B27" s="195" t="s">
        <v>72</v>
      </c>
      <c r="C27" s="202"/>
      <c r="D27" s="203"/>
      <c r="E27" s="204">
        <v>2308</v>
      </c>
      <c r="F27" s="204">
        <v>1096</v>
      </c>
      <c r="G27" s="203">
        <v>2258</v>
      </c>
      <c r="H27" s="203">
        <v>1127</v>
      </c>
      <c r="I27" s="204">
        <v>2106</v>
      </c>
      <c r="J27" s="204">
        <v>1033</v>
      </c>
      <c r="K27" s="203">
        <v>2165</v>
      </c>
      <c r="L27" s="203">
        <v>1053</v>
      </c>
      <c r="M27" s="204">
        <v>2014</v>
      </c>
      <c r="N27" s="204">
        <v>975</v>
      </c>
      <c r="O27" s="203">
        <v>2097</v>
      </c>
      <c r="P27" s="203">
        <v>1074</v>
      </c>
      <c r="Q27" s="204">
        <v>1950</v>
      </c>
      <c r="R27" s="204">
        <v>935</v>
      </c>
      <c r="S27" s="203">
        <v>1590</v>
      </c>
      <c r="T27" s="203">
        <v>749</v>
      </c>
      <c r="U27" s="204">
        <v>1401</v>
      </c>
      <c r="V27" s="204">
        <v>672</v>
      </c>
      <c r="W27" s="203">
        <v>1128</v>
      </c>
      <c r="X27" s="203">
        <v>600</v>
      </c>
      <c r="Y27" s="204">
        <v>985</v>
      </c>
      <c r="Z27" s="204">
        <v>535</v>
      </c>
      <c r="AA27" s="203">
        <v>987</v>
      </c>
      <c r="AB27" s="203">
        <v>521</v>
      </c>
      <c r="AC27" s="204">
        <v>188</v>
      </c>
      <c r="AD27" s="204">
        <v>93</v>
      </c>
      <c r="AE27" s="197">
        <v>5</v>
      </c>
      <c r="AF27" s="199">
        <v>3</v>
      </c>
      <c r="AG27" s="200">
        <f t="shared" si="6"/>
        <v>21182</v>
      </c>
      <c r="AH27" s="201">
        <f t="shared" si="6"/>
        <v>10466</v>
      </c>
    </row>
    <row r="28" spans="1:34" x14ac:dyDescent="0.2">
      <c r="A28" s="194">
        <v>7</v>
      </c>
      <c r="B28" s="195" t="s">
        <v>73</v>
      </c>
      <c r="C28" s="202"/>
      <c r="D28" s="203"/>
      <c r="E28" s="204">
        <v>1921</v>
      </c>
      <c r="F28" s="204">
        <v>923</v>
      </c>
      <c r="G28" s="203">
        <v>1958</v>
      </c>
      <c r="H28" s="203">
        <v>949</v>
      </c>
      <c r="I28" s="204">
        <v>1894</v>
      </c>
      <c r="J28" s="204">
        <v>913</v>
      </c>
      <c r="K28" s="203">
        <v>1875</v>
      </c>
      <c r="L28" s="203">
        <v>907</v>
      </c>
      <c r="M28" s="204">
        <v>1595</v>
      </c>
      <c r="N28" s="204">
        <v>759</v>
      </c>
      <c r="O28" s="203">
        <v>1751</v>
      </c>
      <c r="P28" s="203">
        <v>812</v>
      </c>
      <c r="Q28" s="204">
        <v>1573</v>
      </c>
      <c r="R28" s="204">
        <v>756</v>
      </c>
      <c r="S28" s="203">
        <v>1390</v>
      </c>
      <c r="T28" s="203">
        <v>687</v>
      </c>
      <c r="U28" s="204">
        <v>1142</v>
      </c>
      <c r="V28" s="204">
        <v>525</v>
      </c>
      <c r="W28" s="203">
        <v>747</v>
      </c>
      <c r="X28" s="203">
        <v>390</v>
      </c>
      <c r="Y28" s="204">
        <v>674</v>
      </c>
      <c r="Z28" s="204">
        <v>373</v>
      </c>
      <c r="AA28" s="203">
        <v>630</v>
      </c>
      <c r="AB28" s="203">
        <v>333</v>
      </c>
      <c r="AC28" s="204">
        <v>162</v>
      </c>
      <c r="AD28" s="204">
        <v>87</v>
      </c>
      <c r="AE28" s="197">
        <v>8</v>
      </c>
      <c r="AF28" s="199">
        <v>1</v>
      </c>
      <c r="AG28" s="200">
        <f t="shared" si="6"/>
        <v>17320</v>
      </c>
      <c r="AH28" s="201">
        <f t="shared" si="6"/>
        <v>8415</v>
      </c>
    </row>
    <row r="29" spans="1:34" x14ac:dyDescent="0.2">
      <c r="A29" s="413" t="s">
        <v>123</v>
      </c>
      <c r="B29" s="414"/>
      <c r="C29" s="191">
        <f>SUM(C30:C32)</f>
        <v>0</v>
      </c>
      <c r="D29" s="192">
        <f t="shared" ref="D29:AH29" si="7">SUM(D30:D32)</f>
        <v>0</v>
      </c>
      <c r="E29" s="192">
        <f t="shared" si="7"/>
        <v>5075</v>
      </c>
      <c r="F29" s="192">
        <f t="shared" si="7"/>
        <v>2524</v>
      </c>
      <c r="G29" s="192">
        <f t="shared" si="7"/>
        <v>5102</v>
      </c>
      <c r="H29" s="192">
        <f t="shared" si="7"/>
        <v>2489</v>
      </c>
      <c r="I29" s="192">
        <f t="shared" si="7"/>
        <v>4828</v>
      </c>
      <c r="J29" s="192">
        <f t="shared" si="7"/>
        <v>2363</v>
      </c>
      <c r="K29" s="192">
        <f t="shared" si="7"/>
        <v>4862</v>
      </c>
      <c r="L29" s="192">
        <f t="shared" si="7"/>
        <v>2396</v>
      </c>
      <c r="M29" s="192">
        <f t="shared" si="7"/>
        <v>4385</v>
      </c>
      <c r="N29" s="192">
        <f t="shared" si="7"/>
        <v>2136</v>
      </c>
      <c r="O29" s="192">
        <f t="shared" si="7"/>
        <v>4538</v>
      </c>
      <c r="P29" s="192">
        <f t="shared" si="7"/>
        <v>2199</v>
      </c>
      <c r="Q29" s="192">
        <f t="shared" si="7"/>
        <v>4102</v>
      </c>
      <c r="R29" s="192">
        <f t="shared" si="7"/>
        <v>2033</v>
      </c>
      <c r="S29" s="192">
        <f t="shared" si="7"/>
        <v>3600</v>
      </c>
      <c r="T29" s="192">
        <f t="shared" si="7"/>
        <v>1800</v>
      </c>
      <c r="U29" s="192">
        <f t="shared" si="7"/>
        <v>3005</v>
      </c>
      <c r="V29" s="192">
        <f t="shared" si="7"/>
        <v>1447</v>
      </c>
      <c r="W29" s="192">
        <f t="shared" si="7"/>
        <v>2176</v>
      </c>
      <c r="X29" s="192">
        <f t="shared" si="7"/>
        <v>1214</v>
      </c>
      <c r="Y29" s="192">
        <f t="shared" si="7"/>
        <v>2083</v>
      </c>
      <c r="Z29" s="192">
        <f t="shared" si="7"/>
        <v>1191</v>
      </c>
      <c r="AA29" s="192">
        <f t="shared" si="7"/>
        <v>1975</v>
      </c>
      <c r="AB29" s="192">
        <f t="shared" si="7"/>
        <v>1111</v>
      </c>
      <c r="AC29" s="192">
        <f t="shared" si="7"/>
        <v>291</v>
      </c>
      <c r="AD29" s="192">
        <f t="shared" si="7"/>
        <v>156</v>
      </c>
      <c r="AE29" s="192">
        <f t="shared" si="7"/>
        <v>16</v>
      </c>
      <c r="AF29" s="193">
        <f t="shared" si="7"/>
        <v>5</v>
      </c>
      <c r="AG29" s="192">
        <f>SUM(AG30:AG32)</f>
        <v>46038</v>
      </c>
      <c r="AH29" s="193">
        <f t="shared" si="7"/>
        <v>23064</v>
      </c>
    </row>
    <row r="30" spans="1:34" x14ac:dyDescent="0.2">
      <c r="A30" s="194">
        <v>1</v>
      </c>
      <c r="B30" s="195" t="s">
        <v>66</v>
      </c>
      <c r="C30" s="196"/>
      <c r="D30" s="197"/>
      <c r="E30" s="198">
        <v>1905</v>
      </c>
      <c r="F30" s="198">
        <v>940</v>
      </c>
      <c r="G30" s="197">
        <v>1928</v>
      </c>
      <c r="H30" s="197">
        <v>958</v>
      </c>
      <c r="I30" s="198">
        <v>1854</v>
      </c>
      <c r="J30" s="198">
        <v>882</v>
      </c>
      <c r="K30" s="197">
        <v>1848</v>
      </c>
      <c r="L30" s="197">
        <v>922</v>
      </c>
      <c r="M30" s="198">
        <v>1683</v>
      </c>
      <c r="N30" s="198">
        <v>815</v>
      </c>
      <c r="O30" s="197">
        <v>1745</v>
      </c>
      <c r="P30" s="197">
        <v>850</v>
      </c>
      <c r="Q30" s="198">
        <v>1591</v>
      </c>
      <c r="R30" s="198">
        <v>778</v>
      </c>
      <c r="S30" s="197">
        <v>1304</v>
      </c>
      <c r="T30" s="197">
        <v>641</v>
      </c>
      <c r="U30" s="198">
        <v>1157</v>
      </c>
      <c r="V30" s="198">
        <v>568</v>
      </c>
      <c r="W30" s="197">
        <v>828</v>
      </c>
      <c r="X30" s="197">
        <v>473</v>
      </c>
      <c r="Y30" s="198">
        <v>811</v>
      </c>
      <c r="Z30" s="198">
        <v>476</v>
      </c>
      <c r="AA30" s="197">
        <v>695</v>
      </c>
      <c r="AB30" s="197">
        <v>382</v>
      </c>
      <c r="AC30" s="198">
        <v>67</v>
      </c>
      <c r="AD30" s="198">
        <v>34</v>
      </c>
      <c r="AE30" s="197">
        <v>6</v>
      </c>
      <c r="AF30" s="199">
        <v>3</v>
      </c>
      <c r="AG30" s="200">
        <f t="shared" ref="AG30:AH34" si="8">C30+E30+G30+I30+K30+M30+O30+Q30+S30+U30+W30+Y30+AA30+AC30+AE30</f>
        <v>17422</v>
      </c>
      <c r="AH30" s="201">
        <f t="shared" si="8"/>
        <v>8722</v>
      </c>
    </row>
    <row r="31" spans="1:34" x14ac:dyDescent="0.2">
      <c r="A31" s="194">
        <v>2</v>
      </c>
      <c r="B31" s="195" t="s">
        <v>71</v>
      </c>
      <c r="C31" s="205"/>
      <c r="D31" s="206"/>
      <c r="E31" s="207">
        <v>1471</v>
      </c>
      <c r="F31" s="207">
        <v>743</v>
      </c>
      <c r="G31" s="206">
        <v>1389</v>
      </c>
      <c r="H31" s="206">
        <v>652</v>
      </c>
      <c r="I31" s="207">
        <v>1355</v>
      </c>
      <c r="J31" s="207">
        <v>669</v>
      </c>
      <c r="K31" s="206">
        <v>1437</v>
      </c>
      <c r="L31" s="206">
        <v>698</v>
      </c>
      <c r="M31" s="207">
        <v>1255</v>
      </c>
      <c r="N31" s="207">
        <v>611</v>
      </c>
      <c r="O31" s="206">
        <v>1227</v>
      </c>
      <c r="P31" s="206">
        <v>597</v>
      </c>
      <c r="Q31" s="207">
        <v>1059</v>
      </c>
      <c r="R31" s="207">
        <v>540</v>
      </c>
      <c r="S31" s="206">
        <v>955</v>
      </c>
      <c r="T31" s="206">
        <v>475</v>
      </c>
      <c r="U31" s="207">
        <v>840</v>
      </c>
      <c r="V31" s="207">
        <v>409</v>
      </c>
      <c r="W31" s="206">
        <v>577</v>
      </c>
      <c r="X31" s="206">
        <v>321</v>
      </c>
      <c r="Y31" s="207">
        <v>584</v>
      </c>
      <c r="Z31" s="207">
        <v>328</v>
      </c>
      <c r="AA31" s="206">
        <v>575</v>
      </c>
      <c r="AB31" s="206">
        <v>328</v>
      </c>
      <c r="AC31" s="207">
        <v>140</v>
      </c>
      <c r="AD31" s="207">
        <v>77</v>
      </c>
      <c r="AE31" s="197">
        <v>2</v>
      </c>
      <c r="AF31" s="199">
        <v>1</v>
      </c>
      <c r="AG31" s="200">
        <f t="shared" si="8"/>
        <v>12866</v>
      </c>
      <c r="AH31" s="201">
        <f t="shared" si="8"/>
        <v>6449</v>
      </c>
    </row>
    <row r="32" spans="1:34" x14ac:dyDescent="0.2">
      <c r="A32" s="194">
        <v>3</v>
      </c>
      <c r="B32" s="195" t="s">
        <v>77</v>
      </c>
      <c r="C32" s="202"/>
      <c r="D32" s="203"/>
      <c r="E32" s="204">
        <v>1699</v>
      </c>
      <c r="F32" s="204">
        <v>841</v>
      </c>
      <c r="G32" s="203">
        <v>1785</v>
      </c>
      <c r="H32" s="203">
        <v>879</v>
      </c>
      <c r="I32" s="204">
        <v>1619</v>
      </c>
      <c r="J32" s="204">
        <v>812</v>
      </c>
      <c r="K32" s="203">
        <v>1577</v>
      </c>
      <c r="L32" s="203">
        <v>776</v>
      </c>
      <c r="M32" s="204">
        <v>1447</v>
      </c>
      <c r="N32" s="204">
        <v>710</v>
      </c>
      <c r="O32" s="203">
        <v>1566</v>
      </c>
      <c r="P32" s="203">
        <v>752</v>
      </c>
      <c r="Q32" s="204">
        <v>1452</v>
      </c>
      <c r="R32" s="204">
        <v>715</v>
      </c>
      <c r="S32" s="203">
        <v>1341</v>
      </c>
      <c r="T32" s="203">
        <v>684</v>
      </c>
      <c r="U32" s="204">
        <v>1008</v>
      </c>
      <c r="V32" s="204">
        <v>470</v>
      </c>
      <c r="W32" s="203">
        <v>771</v>
      </c>
      <c r="X32" s="203">
        <v>420</v>
      </c>
      <c r="Y32" s="204">
        <v>688</v>
      </c>
      <c r="Z32" s="204">
        <v>387</v>
      </c>
      <c r="AA32" s="203">
        <v>705</v>
      </c>
      <c r="AB32" s="203">
        <v>401</v>
      </c>
      <c r="AC32" s="204">
        <v>84</v>
      </c>
      <c r="AD32" s="204">
        <v>45</v>
      </c>
      <c r="AE32" s="197">
        <v>8</v>
      </c>
      <c r="AF32" s="199">
        <v>1</v>
      </c>
      <c r="AG32" s="200">
        <f t="shared" si="8"/>
        <v>15750</v>
      </c>
      <c r="AH32" s="201">
        <f t="shared" si="8"/>
        <v>7893</v>
      </c>
    </row>
    <row r="33" spans="1:34" x14ac:dyDescent="0.2">
      <c r="A33" s="415" t="s">
        <v>79</v>
      </c>
      <c r="B33" s="416"/>
      <c r="C33" s="202"/>
      <c r="D33" s="203"/>
      <c r="E33" s="203">
        <v>37717</v>
      </c>
      <c r="F33" s="203">
        <v>18633</v>
      </c>
      <c r="G33" s="203">
        <v>37669</v>
      </c>
      <c r="H33" s="203">
        <v>18362</v>
      </c>
      <c r="I33" s="203">
        <v>35076</v>
      </c>
      <c r="J33" s="203">
        <v>17348</v>
      </c>
      <c r="K33" s="203">
        <v>32199</v>
      </c>
      <c r="L33" s="203">
        <v>15736</v>
      </c>
      <c r="M33" s="203">
        <v>29004</v>
      </c>
      <c r="N33" s="203">
        <v>14290</v>
      </c>
      <c r="O33" s="203">
        <v>29922</v>
      </c>
      <c r="P33" s="203">
        <v>14781</v>
      </c>
      <c r="Q33" s="203">
        <v>26766</v>
      </c>
      <c r="R33" s="203">
        <v>13170</v>
      </c>
      <c r="S33" s="203">
        <v>24160</v>
      </c>
      <c r="T33" s="203">
        <v>12015</v>
      </c>
      <c r="U33" s="203">
        <v>19014</v>
      </c>
      <c r="V33" s="203">
        <v>9403</v>
      </c>
      <c r="W33" s="203">
        <v>15654</v>
      </c>
      <c r="X33" s="203">
        <v>8186</v>
      </c>
      <c r="Y33" s="203">
        <v>13703</v>
      </c>
      <c r="Z33" s="203">
        <v>7398</v>
      </c>
      <c r="AA33" s="203">
        <v>13122</v>
      </c>
      <c r="AB33" s="203">
        <v>6967</v>
      </c>
      <c r="AC33" s="203">
        <v>2657</v>
      </c>
      <c r="AD33" s="203">
        <v>1289</v>
      </c>
      <c r="AE33" s="208">
        <v>284</v>
      </c>
      <c r="AF33" s="209">
        <v>130</v>
      </c>
      <c r="AG33" s="192">
        <f t="shared" si="8"/>
        <v>316947</v>
      </c>
      <c r="AH33" s="193">
        <f t="shared" si="8"/>
        <v>157708</v>
      </c>
    </row>
    <row r="34" spans="1:34" x14ac:dyDescent="0.2">
      <c r="A34" s="417" t="s">
        <v>82</v>
      </c>
      <c r="B34" s="418"/>
      <c r="C34" s="210"/>
      <c r="D34" s="211"/>
      <c r="E34" s="212">
        <v>27</v>
      </c>
      <c r="F34" s="212">
        <v>14</v>
      </c>
      <c r="G34" s="211">
        <v>24</v>
      </c>
      <c r="H34" s="211">
        <v>10</v>
      </c>
      <c r="I34" s="212">
        <v>28</v>
      </c>
      <c r="J34" s="212">
        <v>11</v>
      </c>
      <c r="K34" s="211">
        <v>24</v>
      </c>
      <c r="L34" s="211">
        <v>10</v>
      </c>
      <c r="M34" s="212">
        <v>36</v>
      </c>
      <c r="N34" s="212">
        <v>15</v>
      </c>
      <c r="O34" s="211">
        <v>126</v>
      </c>
      <c r="P34" s="211">
        <v>69</v>
      </c>
      <c r="Q34" s="212">
        <v>145</v>
      </c>
      <c r="R34" s="212">
        <v>52</v>
      </c>
      <c r="S34" s="211">
        <v>136</v>
      </c>
      <c r="T34" s="211">
        <v>58</v>
      </c>
      <c r="U34" s="212">
        <v>220</v>
      </c>
      <c r="V34" s="212">
        <v>122</v>
      </c>
      <c r="W34" s="211">
        <v>217</v>
      </c>
      <c r="X34" s="211">
        <v>113</v>
      </c>
      <c r="Y34" s="212">
        <v>167</v>
      </c>
      <c r="Z34" s="212">
        <v>86</v>
      </c>
      <c r="AA34" s="211">
        <v>167</v>
      </c>
      <c r="AB34" s="211">
        <v>71</v>
      </c>
      <c r="AC34" s="212">
        <v>23</v>
      </c>
      <c r="AD34" s="212">
        <v>8</v>
      </c>
      <c r="AE34" s="213"/>
      <c r="AF34" s="214"/>
      <c r="AG34" s="215">
        <f t="shared" si="8"/>
        <v>1340</v>
      </c>
      <c r="AH34" s="216">
        <f t="shared" si="8"/>
        <v>639</v>
      </c>
    </row>
    <row r="36" spans="1:34" x14ac:dyDescent="0.2">
      <c r="A36" s="381" t="s">
        <v>1140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</row>
  </sheetData>
  <mergeCells count="27">
    <mergeCell ref="A3:AH3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Y5:Z5"/>
    <mergeCell ref="AA5:AB5"/>
    <mergeCell ref="A14:B14"/>
    <mergeCell ref="Q5:R5"/>
    <mergeCell ref="S5:T5"/>
    <mergeCell ref="U5:V5"/>
    <mergeCell ref="W5:X5"/>
    <mergeCell ref="A7:B7"/>
    <mergeCell ref="A8:B8"/>
    <mergeCell ref="A21:B21"/>
    <mergeCell ref="A29:B29"/>
    <mergeCell ref="A33:B33"/>
    <mergeCell ref="A34:B34"/>
    <mergeCell ref="A36:X3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B5F1-FAEC-4F5C-8607-A4F41A33A937}">
  <dimension ref="A2:R43"/>
  <sheetViews>
    <sheetView workbookViewId="0">
      <selection activeCell="L35" sqref="L35"/>
    </sheetView>
  </sheetViews>
  <sheetFormatPr defaultRowHeight="14.25" x14ac:dyDescent="0.2"/>
  <cols>
    <col min="1" max="1" width="4.42578125" style="1" customWidth="1"/>
    <col min="2" max="2" width="14" style="1" customWidth="1"/>
    <col min="3" max="3" width="8.5703125" style="1" customWidth="1"/>
    <col min="4" max="4" width="9" style="1" customWidth="1"/>
    <col min="5" max="5" width="7.42578125" style="1" customWidth="1"/>
    <col min="6" max="6" width="7.28515625" style="1" customWidth="1"/>
    <col min="7" max="9" width="7.42578125" style="1" customWidth="1"/>
    <col min="10" max="11" width="7.7109375" style="1" customWidth="1"/>
    <col min="12" max="12" width="9.85546875" style="1" customWidth="1"/>
    <col min="13" max="13" width="9.140625" style="1"/>
    <col min="14" max="14" width="7.85546875" style="1" customWidth="1"/>
    <col min="15" max="15" width="8.42578125" style="1" customWidth="1"/>
    <col min="16" max="17" width="7.28515625" style="1" customWidth="1"/>
    <col min="18" max="18" width="7.140625" style="1" customWidth="1"/>
    <col min="19" max="16384" width="9.140625" style="1"/>
  </cols>
  <sheetData>
    <row r="2" spans="1:18" ht="15" customHeight="1" x14ac:dyDescent="0.25">
      <c r="A2" s="364" t="s">
        <v>1141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4" spans="1:18" x14ac:dyDescent="0.2">
      <c r="A4" s="422" t="s">
        <v>111</v>
      </c>
      <c r="B4" s="422" t="s">
        <v>173</v>
      </c>
      <c r="C4" s="422" t="s">
        <v>49</v>
      </c>
      <c r="D4" s="422" t="s">
        <v>156</v>
      </c>
      <c r="E4" s="422"/>
      <c r="F4" s="422"/>
      <c r="G4" s="422"/>
      <c r="H4" s="422"/>
      <c r="I4" s="422"/>
      <c r="J4" s="422" t="s">
        <v>157</v>
      </c>
      <c r="K4" s="422"/>
      <c r="L4" s="422"/>
      <c r="M4" s="422"/>
      <c r="N4" s="422"/>
      <c r="O4" s="422" t="s">
        <v>158</v>
      </c>
      <c r="P4" s="422"/>
      <c r="Q4" s="422"/>
      <c r="R4" s="422"/>
    </row>
    <row r="5" spans="1:18" x14ac:dyDescent="0.2">
      <c r="A5" s="422"/>
      <c r="B5" s="422"/>
      <c r="C5" s="422"/>
      <c r="D5" s="113" t="s">
        <v>49</v>
      </c>
      <c r="E5" s="113" t="s">
        <v>159</v>
      </c>
      <c r="F5" s="113" t="s">
        <v>160</v>
      </c>
      <c r="G5" s="113" t="s">
        <v>1142</v>
      </c>
      <c r="H5" s="40" t="s">
        <v>1143</v>
      </c>
      <c r="I5" s="217" t="s">
        <v>1144</v>
      </c>
      <c r="J5" s="113" t="s">
        <v>49</v>
      </c>
      <c r="K5" s="217" t="s">
        <v>1145</v>
      </c>
      <c r="L5" s="217" t="s">
        <v>165</v>
      </c>
      <c r="M5" s="217" t="s">
        <v>1146</v>
      </c>
      <c r="N5" s="40" t="s">
        <v>1147</v>
      </c>
      <c r="O5" s="113" t="s">
        <v>49</v>
      </c>
      <c r="P5" s="217" t="s">
        <v>1148</v>
      </c>
      <c r="Q5" s="217" t="s">
        <v>169</v>
      </c>
      <c r="R5" s="40" t="s">
        <v>170</v>
      </c>
    </row>
    <row r="6" spans="1:18" ht="15" thickBot="1" x14ac:dyDescent="0.25">
      <c r="A6" s="429" t="s">
        <v>59</v>
      </c>
      <c r="B6" s="430"/>
      <c r="C6" s="218">
        <f>+C7+C13+C20+C28+C32+C33</f>
        <v>22979</v>
      </c>
      <c r="D6" s="219">
        <f>+D7+D13+D20+D28+D32+D33</f>
        <v>11201</v>
      </c>
      <c r="E6" s="218">
        <f t="shared" ref="E6:R6" si="0">+E7+E13+E20+E28+E32+E33</f>
        <v>2452</v>
      </c>
      <c r="F6" s="218">
        <f t="shared" si="0"/>
        <v>2349</v>
      </c>
      <c r="G6" s="218">
        <f t="shared" si="0"/>
        <v>2243</v>
      </c>
      <c r="H6" s="218">
        <f t="shared" si="0"/>
        <v>2144</v>
      </c>
      <c r="I6" s="218">
        <f>+I7+I13+I20+I28+I32+I33</f>
        <v>2013</v>
      </c>
      <c r="J6" s="219">
        <f>+J7+J13+J20+J28+J32+J33</f>
        <v>7744</v>
      </c>
      <c r="K6" s="115">
        <f>+K7+K13+K20+K28+K32+K33</f>
        <v>2138</v>
      </c>
      <c r="L6" s="218">
        <f t="shared" si="0"/>
        <v>2045</v>
      </c>
      <c r="M6" s="218">
        <f t="shared" si="0"/>
        <v>1894</v>
      </c>
      <c r="N6" s="218">
        <f t="shared" si="0"/>
        <v>1667</v>
      </c>
      <c r="O6" s="219">
        <f>+O7+O13+O20+O28+O32+O33</f>
        <v>4034</v>
      </c>
      <c r="P6" s="218">
        <f t="shared" si="0"/>
        <v>1373</v>
      </c>
      <c r="Q6" s="218">
        <f t="shared" si="0"/>
        <v>1290</v>
      </c>
      <c r="R6" s="220">
        <f t="shared" si="0"/>
        <v>1371</v>
      </c>
    </row>
    <row r="7" spans="1:18" x14ac:dyDescent="0.2">
      <c r="A7" s="427" t="s">
        <v>120</v>
      </c>
      <c r="B7" s="428"/>
      <c r="C7" s="221">
        <f>SUM(C8:C12)</f>
        <v>3604</v>
      </c>
      <c r="D7" s="222">
        <f t="shared" ref="D7:R7" si="1">SUM(D8:D12)</f>
        <v>1712</v>
      </c>
      <c r="E7" s="221">
        <f t="shared" si="1"/>
        <v>361</v>
      </c>
      <c r="F7" s="221">
        <f t="shared" si="1"/>
        <v>346</v>
      </c>
      <c r="G7" s="221">
        <f t="shared" si="1"/>
        <v>346</v>
      </c>
      <c r="H7" s="221">
        <f>SUM(H8:H12)</f>
        <v>337</v>
      </c>
      <c r="I7" s="221">
        <f>SUM(I8:I12)</f>
        <v>322</v>
      </c>
      <c r="J7" s="222">
        <f>SUM(J8:J12)</f>
        <v>1202</v>
      </c>
      <c r="K7" s="221">
        <f t="shared" si="1"/>
        <v>316</v>
      </c>
      <c r="L7" s="221">
        <f t="shared" si="1"/>
        <v>316</v>
      </c>
      <c r="M7" s="221">
        <f t="shared" si="1"/>
        <v>294</v>
      </c>
      <c r="N7" s="221">
        <f t="shared" si="1"/>
        <v>276</v>
      </c>
      <c r="O7" s="222">
        <f t="shared" si="1"/>
        <v>690</v>
      </c>
      <c r="P7" s="221">
        <f t="shared" si="1"/>
        <v>234</v>
      </c>
      <c r="Q7" s="221">
        <f t="shared" si="1"/>
        <v>226</v>
      </c>
      <c r="R7" s="223">
        <f t="shared" si="1"/>
        <v>230</v>
      </c>
    </row>
    <row r="8" spans="1:18" x14ac:dyDescent="0.2">
      <c r="A8" s="224">
        <v>1</v>
      </c>
      <c r="B8" s="225" t="s">
        <v>61</v>
      </c>
      <c r="C8" s="226">
        <f>D8+J8+O8</f>
        <v>992</v>
      </c>
      <c r="D8" s="227">
        <f>SUM(E8:I8)</f>
        <v>490</v>
      </c>
      <c r="E8" s="228">
        <v>102</v>
      </c>
      <c r="F8" s="228">
        <v>100</v>
      </c>
      <c r="G8" s="228">
        <v>97</v>
      </c>
      <c r="H8" s="228">
        <v>97</v>
      </c>
      <c r="I8" s="228">
        <v>94</v>
      </c>
      <c r="J8" s="229">
        <f>K8+L8+M8+N8</f>
        <v>306</v>
      </c>
      <c r="K8" s="228">
        <v>75</v>
      </c>
      <c r="L8" s="228">
        <v>78</v>
      </c>
      <c r="M8" s="228">
        <v>82</v>
      </c>
      <c r="N8" s="228">
        <v>71</v>
      </c>
      <c r="O8" s="229">
        <f>P8+Q8+R8</f>
        <v>196</v>
      </c>
      <c r="P8" s="228">
        <v>66</v>
      </c>
      <c r="Q8" s="228">
        <v>65</v>
      </c>
      <c r="R8" s="230">
        <v>65</v>
      </c>
    </row>
    <row r="9" spans="1:18" x14ac:dyDescent="0.2">
      <c r="A9" s="224">
        <v>2</v>
      </c>
      <c r="B9" s="225" t="s">
        <v>64</v>
      </c>
      <c r="C9" s="226">
        <f>D9+J9+O9</f>
        <v>530</v>
      </c>
      <c r="D9" s="227">
        <f t="shared" ref="D9:D12" si="2">SUM(E9:I9)</f>
        <v>254</v>
      </c>
      <c r="E9" s="228">
        <v>53</v>
      </c>
      <c r="F9" s="228">
        <v>50</v>
      </c>
      <c r="G9" s="228">
        <v>53</v>
      </c>
      <c r="H9" s="228">
        <v>50</v>
      </c>
      <c r="I9" s="228">
        <v>48</v>
      </c>
      <c r="J9" s="229">
        <f t="shared" ref="J9:J33" si="3">K9+L9+M9+N9</f>
        <v>175</v>
      </c>
      <c r="K9" s="228">
        <v>45</v>
      </c>
      <c r="L9" s="228">
        <v>47</v>
      </c>
      <c r="M9" s="228">
        <v>44</v>
      </c>
      <c r="N9" s="228">
        <v>39</v>
      </c>
      <c r="O9" s="229">
        <f t="shared" ref="O9:O12" si="4">P9+Q9+R9</f>
        <v>101</v>
      </c>
      <c r="P9" s="228">
        <v>35</v>
      </c>
      <c r="Q9" s="228">
        <v>32</v>
      </c>
      <c r="R9" s="230">
        <v>34</v>
      </c>
    </row>
    <row r="10" spans="1:18" x14ac:dyDescent="0.2">
      <c r="A10" s="224">
        <v>3</v>
      </c>
      <c r="B10" s="225" t="s">
        <v>68</v>
      </c>
      <c r="C10" s="226">
        <f>D10+J10+O10</f>
        <v>622</v>
      </c>
      <c r="D10" s="227">
        <f t="shared" si="2"/>
        <v>277</v>
      </c>
      <c r="E10" s="228">
        <v>62</v>
      </c>
      <c r="F10" s="228">
        <v>56</v>
      </c>
      <c r="G10" s="228">
        <v>55</v>
      </c>
      <c r="H10" s="228">
        <v>51</v>
      </c>
      <c r="I10" s="228">
        <v>53</v>
      </c>
      <c r="J10" s="229">
        <f t="shared" si="3"/>
        <v>228</v>
      </c>
      <c r="K10" s="228">
        <v>60</v>
      </c>
      <c r="L10" s="228">
        <v>59</v>
      </c>
      <c r="M10" s="228">
        <v>54</v>
      </c>
      <c r="N10" s="228">
        <v>55</v>
      </c>
      <c r="O10" s="229">
        <f t="shared" si="4"/>
        <v>117</v>
      </c>
      <c r="P10" s="228">
        <v>42</v>
      </c>
      <c r="Q10" s="228">
        <v>37</v>
      </c>
      <c r="R10" s="230">
        <v>38</v>
      </c>
    </row>
    <row r="11" spans="1:18" x14ac:dyDescent="0.2">
      <c r="A11" s="224">
        <v>4</v>
      </c>
      <c r="B11" s="225" t="s">
        <v>74</v>
      </c>
      <c r="C11" s="226">
        <f>D11+J11+O11</f>
        <v>729</v>
      </c>
      <c r="D11" s="227">
        <f t="shared" si="2"/>
        <v>358</v>
      </c>
      <c r="E11" s="228">
        <v>74</v>
      </c>
      <c r="F11" s="228">
        <v>73</v>
      </c>
      <c r="G11" s="228">
        <v>73</v>
      </c>
      <c r="H11" s="228">
        <v>71</v>
      </c>
      <c r="I11" s="228">
        <v>67</v>
      </c>
      <c r="J11" s="229">
        <f t="shared" si="3"/>
        <v>252</v>
      </c>
      <c r="K11" s="228">
        <v>71</v>
      </c>
      <c r="L11" s="228">
        <v>68</v>
      </c>
      <c r="M11" s="228">
        <v>56</v>
      </c>
      <c r="N11" s="228">
        <v>57</v>
      </c>
      <c r="O11" s="229">
        <f t="shared" si="4"/>
        <v>119</v>
      </c>
      <c r="P11" s="228">
        <v>39</v>
      </c>
      <c r="Q11" s="228">
        <v>38</v>
      </c>
      <c r="R11" s="230">
        <v>42</v>
      </c>
    </row>
    <row r="12" spans="1:18" x14ac:dyDescent="0.2">
      <c r="A12" s="224">
        <v>5</v>
      </c>
      <c r="B12" s="225" t="s">
        <v>75</v>
      </c>
      <c r="C12" s="226">
        <f>D12+J12+O12</f>
        <v>731</v>
      </c>
      <c r="D12" s="227">
        <f t="shared" si="2"/>
        <v>333</v>
      </c>
      <c r="E12" s="228">
        <v>70</v>
      </c>
      <c r="F12" s="228">
        <v>67</v>
      </c>
      <c r="G12" s="228">
        <v>68</v>
      </c>
      <c r="H12" s="228">
        <v>68</v>
      </c>
      <c r="I12" s="228">
        <v>60</v>
      </c>
      <c r="J12" s="229">
        <f t="shared" si="3"/>
        <v>241</v>
      </c>
      <c r="K12" s="228">
        <v>65</v>
      </c>
      <c r="L12" s="228">
        <v>64</v>
      </c>
      <c r="M12" s="228">
        <v>58</v>
      </c>
      <c r="N12" s="228">
        <v>54</v>
      </c>
      <c r="O12" s="229">
        <f t="shared" si="4"/>
        <v>157</v>
      </c>
      <c r="P12" s="228">
        <v>52</v>
      </c>
      <c r="Q12" s="228">
        <v>54</v>
      </c>
      <c r="R12" s="230">
        <v>51</v>
      </c>
    </row>
    <row r="13" spans="1:18" x14ac:dyDescent="0.2">
      <c r="A13" s="427" t="s">
        <v>121</v>
      </c>
      <c r="B13" s="428"/>
      <c r="C13" s="221">
        <f>SUM(C14:C19)</f>
        <v>4430</v>
      </c>
      <c r="D13" s="222">
        <f t="shared" ref="D13:R13" si="5">SUM(D14:D19)</f>
        <v>2103</v>
      </c>
      <c r="E13" s="221">
        <f t="shared" si="5"/>
        <v>446</v>
      </c>
      <c r="F13" s="221">
        <f t="shared" si="5"/>
        <v>433</v>
      </c>
      <c r="G13" s="221">
        <f t="shared" si="5"/>
        <v>424</v>
      </c>
      <c r="H13" s="221">
        <f>SUM(H14:H19)</f>
        <v>416</v>
      </c>
      <c r="I13" s="221">
        <f>SUM(I14:I19)</f>
        <v>384</v>
      </c>
      <c r="J13" s="222">
        <f t="shared" si="5"/>
        <v>1527</v>
      </c>
      <c r="K13" s="221">
        <f t="shared" si="5"/>
        <v>408</v>
      </c>
      <c r="L13" s="221">
        <f t="shared" si="5"/>
        <v>403</v>
      </c>
      <c r="M13" s="221">
        <f t="shared" si="5"/>
        <v>376</v>
      </c>
      <c r="N13" s="221">
        <f t="shared" si="5"/>
        <v>340</v>
      </c>
      <c r="O13" s="222">
        <f t="shared" si="5"/>
        <v>800</v>
      </c>
      <c r="P13" s="221">
        <f t="shared" si="5"/>
        <v>267</v>
      </c>
      <c r="Q13" s="221">
        <f t="shared" si="5"/>
        <v>259</v>
      </c>
      <c r="R13" s="223">
        <f t="shared" si="5"/>
        <v>274</v>
      </c>
    </row>
    <row r="14" spans="1:18" x14ac:dyDescent="0.2">
      <c r="A14" s="224">
        <v>1</v>
      </c>
      <c r="B14" s="225" t="s">
        <v>60</v>
      </c>
      <c r="C14" s="226">
        <f t="shared" ref="C14:C19" si="6">D14+J14+O14</f>
        <v>689</v>
      </c>
      <c r="D14" s="227">
        <f>SUM(E14:I14)</f>
        <v>336</v>
      </c>
      <c r="E14" s="228">
        <v>70</v>
      </c>
      <c r="F14" s="228">
        <v>69</v>
      </c>
      <c r="G14" s="228">
        <v>67</v>
      </c>
      <c r="H14" s="228">
        <v>68</v>
      </c>
      <c r="I14" s="228">
        <v>62</v>
      </c>
      <c r="J14" s="229">
        <f t="shared" si="3"/>
        <v>231</v>
      </c>
      <c r="K14" s="228">
        <v>61</v>
      </c>
      <c r="L14" s="228">
        <v>60</v>
      </c>
      <c r="M14" s="228">
        <v>56</v>
      </c>
      <c r="N14" s="228">
        <v>54</v>
      </c>
      <c r="O14" s="229">
        <f t="shared" ref="O14:O19" si="7">P14+Q14+R14</f>
        <v>122</v>
      </c>
      <c r="P14" s="228">
        <v>40</v>
      </c>
      <c r="Q14" s="228">
        <v>40</v>
      </c>
      <c r="R14" s="230">
        <v>42</v>
      </c>
    </row>
    <row r="15" spans="1:18" x14ac:dyDescent="0.2">
      <c r="A15" s="224">
        <v>2</v>
      </c>
      <c r="B15" s="225" t="s">
        <v>62</v>
      </c>
      <c r="C15" s="226">
        <f t="shared" si="6"/>
        <v>656</v>
      </c>
      <c r="D15" s="227">
        <f t="shared" ref="D15:D19" si="8">SUM(E15:I15)</f>
        <v>327</v>
      </c>
      <c r="E15" s="228">
        <v>67</v>
      </c>
      <c r="F15" s="228">
        <v>67</v>
      </c>
      <c r="G15" s="228">
        <v>70</v>
      </c>
      <c r="H15" s="228">
        <v>64</v>
      </c>
      <c r="I15" s="228">
        <v>59</v>
      </c>
      <c r="J15" s="229">
        <f t="shared" si="3"/>
        <v>234</v>
      </c>
      <c r="K15" s="228">
        <v>60</v>
      </c>
      <c r="L15" s="228">
        <v>64</v>
      </c>
      <c r="M15" s="228">
        <v>57</v>
      </c>
      <c r="N15" s="228">
        <v>53</v>
      </c>
      <c r="O15" s="229">
        <f t="shared" si="7"/>
        <v>95</v>
      </c>
      <c r="P15" s="228">
        <v>31</v>
      </c>
      <c r="Q15" s="228">
        <v>31</v>
      </c>
      <c r="R15" s="230">
        <v>33</v>
      </c>
    </row>
    <row r="16" spans="1:18" x14ac:dyDescent="0.2">
      <c r="A16" s="224">
        <v>3</v>
      </c>
      <c r="B16" s="225" t="s">
        <v>63</v>
      </c>
      <c r="C16" s="226">
        <f t="shared" si="6"/>
        <v>445</v>
      </c>
      <c r="D16" s="227">
        <f t="shared" si="8"/>
        <v>218</v>
      </c>
      <c r="E16" s="231">
        <v>49</v>
      </c>
      <c r="F16" s="231">
        <v>45</v>
      </c>
      <c r="G16" s="231">
        <v>42</v>
      </c>
      <c r="H16" s="231">
        <v>43</v>
      </c>
      <c r="I16" s="232">
        <v>39</v>
      </c>
      <c r="J16" s="229">
        <f t="shared" si="3"/>
        <v>154</v>
      </c>
      <c r="K16" s="228">
        <v>41</v>
      </c>
      <c r="L16" s="228">
        <v>39</v>
      </c>
      <c r="M16" s="228">
        <v>41</v>
      </c>
      <c r="N16" s="228">
        <v>33</v>
      </c>
      <c r="O16" s="229">
        <f t="shared" si="7"/>
        <v>73</v>
      </c>
      <c r="P16" s="228">
        <v>23</v>
      </c>
      <c r="Q16" s="228">
        <v>22</v>
      </c>
      <c r="R16" s="230">
        <v>28</v>
      </c>
    </row>
    <row r="17" spans="1:18" x14ac:dyDescent="0.2">
      <c r="A17" s="224">
        <v>4</v>
      </c>
      <c r="B17" s="225" t="s">
        <v>80</v>
      </c>
      <c r="C17" s="226">
        <f t="shared" si="6"/>
        <v>735</v>
      </c>
      <c r="D17" s="227">
        <f t="shared" si="8"/>
        <v>327</v>
      </c>
      <c r="E17" s="228">
        <v>70</v>
      </c>
      <c r="F17" s="228">
        <v>65</v>
      </c>
      <c r="G17" s="228">
        <v>67</v>
      </c>
      <c r="H17" s="228">
        <v>64</v>
      </c>
      <c r="I17" s="228">
        <v>61</v>
      </c>
      <c r="J17" s="229">
        <f t="shared" si="3"/>
        <v>263</v>
      </c>
      <c r="K17" s="228">
        <v>72</v>
      </c>
      <c r="L17" s="228">
        <v>69</v>
      </c>
      <c r="M17" s="228">
        <v>67</v>
      </c>
      <c r="N17" s="228">
        <v>55</v>
      </c>
      <c r="O17" s="229">
        <f t="shared" si="7"/>
        <v>145</v>
      </c>
      <c r="P17" s="228">
        <v>51</v>
      </c>
      <c r="Q17" s="228">
        <v>44</v>
      </c>
      <c r="R17" s="230">
        <v>50</v>
      </c>
    </row>
    <row r="18" spans="1:18" x14ac:dyDescent="0.2">
      <c r="A18" s="224">
        <v>5</v>
      </c>
      <c r="B18" s="225" t="s">
        <v>69</v>
      </c>
      <c r="C18" s="226">
        <f t="shared" si="6"/>
        <v>872</v>
      </c>
      <c r="D18" s="227">
        <f t="shared" si="8"/>
        <v>414</v>
      </c>
      <c r="E18" s="228">
        <v>88</v>
      </c>
      <c r="F18" s="228">
        <v>88</v>
      </c>
      <c r="G18" s="228">
        <v>81</v>
      </c>
      <c r="H18" s="228">
        <v>82</v>
      </c>
      <c r="I18" s="228">
        <v>75</v>
      </c>
      <c r="J18" s="229">
        <f t="shared" si="3"/>
        <v>300</v>
      </c>
      <c r="K18" s="228">
        <v>83</v>
      </c>
      <c r="L18" s="228">
        <v>80</v>
      </c>
      <c r="M18" s="228">
        <v>71</v>
      </c>
      <c r="N18" s="228">
        <v>66</v>
      </c>
      <c r="O18" s="229">
        <f t="shared" si="7"/>
        <v>158</v>
      </c>
      <c r="P18" s="228">
        <v>52</v>
      </c>
      <c r="Q18" s="228">
        <v>54</v>
      </c>
      <c r="R18" s="230">
        <v>52</v>
      </c>
    </row>
    <row r="19" spans="1:18" x14ac:dyDescent="0.2">
      <c r="A19" s="224">
        <v>6</v>
      </c>
      <c r="B19" s="225" t="s">
        <v>76</v>
      </c>
      <c r="C19" s="226">
        <f t="shared" si="6"/>
        <v>1033</v>
      </c>
      <c r="D19" s="227">
        <f t="shared" si="8"/>
        <v>481</v>
      </c>
      <c r="E19" s="228">
        <v>102</v>
      </c>
      <c r="F19" s="228">
        <v>99</v>
      </c>
      <c r="G19" s="228">
        <v>97</v>
      </c>
      <c r="H19" s="228">
        <v>95</v>
      </c>
      <c r="I19" s="228">
        <v>88</v>
      </c>
      <c r="J19" s="229">
        <f t="shared" si="3"/>
        <v>345</v>
      </c>
      <c r="K19" s="228">
        <v>91</v>
      </c>
      <c r="L19" s="228">
        <v>91</v>
      </c>
      <c r="M19" s="228">
        <v>84</v>
      </c>
      <c r="N19" s="228">
        <v>79</v>
      </c>
      <c r="O19" s="229">
        <f t="shared" si="7"/>
        <v>207</v>
      </c>
      <c r="P19" s="228">
        <v>70</v>
      </c>
      <c r="Q19" s="228">
        <v>68</v>
      </c>
      <c r="R19" s="230">
        <v>69</v>
      </c>
    </row>
    <row r="20" spans="1:18" x14ac:dyDescent="0.2">
      <c r="A20" s="427" t="s">
        <v>122</v>
      </c>
      <c r="B20" s="428"/>
      <c r="C20" s="221">
        <f>SUM(C21:C27)</f>
        <v>3636</v>
      </c>
      <c r="D20" s="222">
        <f t="shared" ref="D20:R20" si="9">SUM(D21:D27)</f>
        <v>1756</v>
      </c>
      <c r="E20" s="221">
        <f t="shared" si="9"/>
        <v>375</v>
      </c>
      <c r="F20" s="221">
        <f t="shared" si="9"/>
        <v>366</v>
      </c>
      <c r="G20" s="221">
        <f t="shared" si="9"/>
        <v>351</v>
      </c>
      <c r="H20" s="221">
        <f>SUM(H21:H27)</f>
        <v>341</v>
      </c>
      <c r="I20" s="221">
        <f>SUM(I21:I27)</f>
        <v>323</v>
      </c>
      <c r="J20" s="222">
        <f t="shared" si="9"/>
        <v>1268</v>
      </c>
      <c r="K20" s="221">
        <f t="shared" si="9"/>
        <v>346</v>
      </c>
      <c r="L20" s="221">
        <f t="shared" si="9"/>
        <v>337</v>
      </c>
      <c r="M20" s="221">
        <f t="shared" si="9"/>
        <v>310</v>
      </c>
      <c r="N20" s="221">
        <f t="shared" si="9"/>
        <v>275</v>
      </c>
      <c r="O20" s="222">
        <f t="shared" si="9"/>
        <v>612</v>
      </c>
      <c r="P20" s="221">
        <f t="shared" si="9"/>
        <v>207</v>
      </c>
      <c r="Q20" s="221">
        <f t="shared" si="9"/>
        <v>195</v>
      </c>
      <c r="R20" s="223">
        <f t="shared" si="9"/>
        <v>210</v>
      </c>
    </row>
    <row r="21" spans="1:18" x14ac:dyDescent="0.2">
      <c r="A21" s="224">
        <v>1</v>
      </c>
      <c r="B21" s="225" t="s">
        <v>81</v>
      </c>
      <c r="C21" s="226">
        <f t="shared" ref="C21:C27" si="10">D21+J21+O21</f>
        <v>143</v>
      </c>
      <c r="D21" s="227">
        <f>SUM(E21:I21)</f>
        <v>67</v>
      </c>
      <c r="E21" s="228">
        <v>15</v>
      </c>
      <c r="F21" s="228">
        <v>14</v>
      </c>
      <c r="G21" s="228">
        <v>14</v>
      </c>
      <c r="H21" s="228">
        <v>13</v>
      </c>
      <c r="I21" s="228">
        <v>11</v>
      </c>
      <c r="J21" s="229">
        <f t="shared" si="3"/>
        <v>48</v>
      </c>
      <c r="K21" s="228">
        <v>13</v>
      </c>
      <c r="L21" s="228">
        <v>12</v>
      </c>
      <c r="M21" s="228">
        <v>11</v>
      </c>
      <c r="N21" s="228">
        <v>12</v>
      </c>
      <c r="O21" s="229">
        <f t="shared" ref="O21:O26" si="11">P21+Q21+R21</f>
        <v>28</v>
      </c>
      <c r="P21" s="228">
        <v>10</v>
      </c>
      <c r="Q21" s="228">
        <v>8</v>
      </c>
      <c r="R21" s="230">
        <v>10</v>
      </c>
    </row>
    <row r="22" spans="1:18" x14ac:dyDescent="0.2">
      <c r="A22" s="224">
        <v>2</v>
      </c>
      <c r="B22" s="225" t="s">
        <v>78</v>
      </c>
      <c r="C22" s="226">
        <f t="shared" si="10"/>
        <v>752</v>
      </c>
      <c r="D22" s="227">
        <f t="shared" ref="D22:D27" si="12">SUM(E22:I22)</f>
        <v>354</v>
      </c>
      <c r="E22" s="228">
        <v>76</v>
      </c>
      <c r="F22" s="228">
        <v>75</v>
      </c>
      <c r="G22" s="228">
        <v>70</v>
      </c>
      <c r="H22" s="228">
        <v>69</v>
      </c>
      <c r="I22" s="228">
        <v>64</v>
      </c>
      <c r="J22" s="229">
        <f t="shared" si="3"/>
        <v>257</v>
      </c>
      <c r="K22" s="228">
        <v>69</v>
      </c>
      <c r="L22" s="228">
        <v>69</v>
      </c>
      <c r="M22" s="228">
        <v>65</v>
      </c>
      <c r="N22" s="228">
        <v>54</v>
      </c>
      <c r="O22" s="229">
        <f t="shared" si="11"/>
        <v>141</v>
      </c>
      <c r="P22" s="228">
        <v>51</v>
      </c>
      <c r="Q22" s="228">
        <v>43</v>
      </c>
      <c r="R22" s="230">
        <v>47</v>
      </c>
    </row>
    <row r="23" spans="1:18" x14ac:dyDescent="0.2">
      <c r="A23" s="224">
        <v>3</v>
      </c>
      <c r="B23" s="225" t="s">
        <v>65</v>
      </c>
      <c r="C23" s="226">
        <f t="shared" si="10"/>
        <v>481</v>
      </c>
      <c r="D23" s="227">
        <f t="shared" si="12"/>
        <v>243</v>
      </c>
      <c r="E23" s="228">
        <v>53</v>
      </c>
      <c r="F23" s="228">
        <v>51</v>
      </c>
      <c r="G23" s="228">
        <v>49</v>
      </c>
      <c r="H23" s="228">
        <v>47</v>
      </c>
      <c r="I23" s="228">
        <v>43</v>
      </c>
      <c r="J23" s="229">
        <f t="shared" si="3"/>
        <v>172</v>
      </c>
      <c r="K23" s="228">
        <v>48</v>
      </c>
      <c r="L23" s="228">
        <v>43</v>
      </c>
      <c r="M23" s="228">
        <v>43</v>
      </c>
      <c r="N23" s="228">
        <v>38</v>
      </c>
      <c r="O23" s="229">
        <f t="shared" si="11"/>
        <v>66</v>
      </c>
      <c r="P23" s="228">
        <v>22</v>
      </c>
      <c r="Q23" s="228">
        <v>22</v>
      </c>
      <c r="R23" s="230">
        <v>22</v>
      </c>
    </row>
    <row r="24" spans="1:18" x14ac:dyDescent="0.2">
      <c r="A24" s="224">
        <v>4</v>
      </c>
      <c r="B24" s="225" t="s">
        <v>67</v>
      </c>
      <c r="C24" s="226">
        <f t="shared" si="10"/>
        <v>342</v>
      </c>
      <c r="D24" s="227">
        <f t="shared" si="12"/>
        <v>158</v>
      </c>
      <c r="E24" s="228">
        <v>33</v>
      </c>
      <c r="F24" s="228">
        <v>33</v>
      </c>
      <c r="G24" s="228">
        <v>31</v>
      </c>
      <c r="H24" s="228">
        <v>31</v>
      </c>
      <c r="I24" s="228">
        <v>30</v>
      </c>
      <c r="J24" s="229">
        <f t="shared" si="3"/>
        <v>132</v>
      </c>
      <c r="K24" s="228">
        <v>35</v>
      </c>
      <c r="L24" s="228">
        <v>35</v>
      </c>
      <c r="M24" s="228">
        <v>33</v>
      </c>
      <c r="N24" s="228">
        <v>29</v>
      </c>
      <c r="O24" s="229">
        <f t="shared" si="11"/>
        <v>52</v>
      </c>
      <c r="P24" s="228">
        <v>17</v>
      </c>
      <c r="Q24" s="228">
        <v>16</v>
      </c>
      <c r="R24" s="230">
        <v>19</v>
      </c>
    </row>
    <row r="25" spans="1:18" x14ac:dyDescent="0.2">
      <c r="A25" s="224">
        <v>5</v>
      </c>
      <c r="B25" s="225" t="s">
        <v>70</v>
      </c>
      <c r="C25" s="226">
        <f t="shared" si="10"/>
        <v>493</v>
      </c>
      <c r="D25" s="227">
        <f t="shared" si="12"/>
        <v>240</v>
      </c>
      <c r="E25" s="228">
        <v>52</v>
      </c>
      <c r="F25" s="228">
        <v>51</v>
      </c>
      <c r="G25" s="228">
        <v>46</v>
      </c>
      <c r="H25" s="228">
        <v>46</v>
      </c>
      <c r="I25" s="228">
        <v>45</v>
      </c>
      <c r="J25" s="229">
        <f t="shared" si="3"/>
        <v>172</v>
      </c>
      <c r="K25" s="228">
        <v>48</v>
      </c>
      <c r="L25" s="228">
        <v>45</v>
      </c>
      <c r="M25" s="228">
        <v>42</v>
      </c>
      <c r="N25" s="228">
        <v>37</v>
      </c>
      <c r="O25" s="229">
        <f t="shared" si="11"/>
        <v>81</v>
      </c>
      <c r="P25" s="228">
        <v>26</v>
      </c>
      <c r="Q25" s="228">
        <v>29</v>
      </c>
      <c r="R25" s="230">
        <v>26</v>
      </c>
    </row>
    <row r="26" spans="1:18" x14ac:dyDescent="0.2">
      <c r="A26" s="224">
        <v>6</v>
      </c>
      <c r="B26" s="225" t="s">
        <v>72</v>
      </c>
      <c r="C26" s="226">
        <f t="shared" si="10"/>
        <v>783</v>
      </c>
      <c r="D26" s="227">
        <f t="shared" si="12"/>
        <v>367</v>
      </c>
      <c r="E26" s="228">
        <v>78</v>
      </c>
      <c r="F26" s="228">
        <v>74</v>
      </c>
      <c r="G26" s="228">
        <v>73</v>
      </c>
      <c r="H26" s="228">
        <v>71</v>
      </c>
      <c r="I26" s="228">
        <v>71</v>
      </c>
      <c r="J26" s="229">
        <f t="shared" si="3"/>
        <v>266</v>
      </c>
      <c r="K26" s="228">
        <v>75</v>
      </c>
      <c r="L26" s="228">
        <v>72</v>
      </c>
      <c r="M26" s="228">
        <v>60</v>
      </c>
      <c r="N26" s="228">
        <v>59</v>
      </c>
      <c r="O26" s="229">
        <f t="shared" si="11"/>
        <v>150</v>
      </c>
      <c r="P26" s="228">
        <v>50</v>
      </c>
      <c r="Q26" s="228">
        <v>48</v>
      </c>
      <c r="R26" s="230">
        <v>52</v>
      </c>
    </row>
    <row r="27" spans="1:18" x14ac:dyDescent="0.2">
      <c r="A27" s="224">
        <v>7</v>
      </c>
      <c r="B27" s="225" t="s">
        <v>73</v>
      </c>
      <c r="C27" s="226">
        <f t="shared" si="10"/>
        <v>642</v>
      </c>
      <c r="D27" s="227">
        <f t="shared" si="12"/>
        <v>327</v>
      </c>
      <c r="E27" s="228">
        <v>68</v>
      </c>
      <c r="F27" s="228">
        <v>68</v>
      </c>
      <c r="G27" s="228">
        <v>68</v>
      </c>
      <c r="H27" s="228">
        <v>64</v>
      </c>
      <c r="I27" s="228">
        <v>59</v>
      </c>
      <c r="J27" s="229">
        <f t="shared" si="3"/>
        <v>221</v>
      </c>
      <c r="K27" s="228">
        <v>58</v>
      </c>
      <c r="L27" s="228">
        <v>61</v>
      </c>
      <c r="M27" s="228">
        <v>56</v>
      </c>
      <c r="N27" s="228">
        <v>46</v>
      </c>
      <c r="O27" s="229">
        <f>P27+Q27+R27</f>
        <v>94</v>
      </c>
      <c r="P27" s="228">
        <v>31</v>
      </c>
      <c r="Q27" s="228">
        <v>29</v>
      </c>
      <c r="R27" s="230">
        <v>34</v>
      </c>
    </row>
    <row r="28" spans="1:18" x14ac:dyDescent="0.2">
      <c r="A28" s="427" t="s">
        <v>123</v>
      </c>
      <c r="B28" s="428"/>
      <c r="C28" s="221">
        <f>SUM(C29:C31)</f>
        <v>1629</v>
      </c>
      <c r="D28" s="222">
        <f t="shared" ref="D28:R28" si="13">SUM(D29:D31)</f>
        <v>814</v>
      </c>
      <c r="E28" s="221">
        <f t="shared" si="13"/>
        <v>175</v>
      </c>
      <c r="F28" s="221">
        <f t="shared" si="13"/>
        <v>167</v>
      </c>
      <c r="G28" s="221">
        <f t="shared" si="13"/>
        <v>163</v>
      </c>
      <c r="H28" s="221">
        <f>SUM(H29:H31)</f>
        <v>159</v>
      </c>
      <c r="I28" s="221">
        <f>SUM(I29:I31)</f>
        <v>150</v>
      </c>
      <c r="J28" s="222">
        <f t="shared" si="13"/>
        <v>560</v>
      </c>
      <c r="K28" s="221">
        <f t="shared" si="13"/>
        <v>156</v>
      </c>
      <c r="L28" s="221">
        <f t="shared" si="13"/>
        <v>146</v>
      </c>
      <c r="M28" s="221">
        <f t="shared" si="13"/>
        <v>135</v>
      </c>
      <c r="N28" s="221">
        <f t="shared" si="13"/>
        <v>123</v>
      </c>
      <c r="O28" s="222">
        <f>SUM(O29:O31)</f>
        <v>255</v>
      </c>
      <c r="P28" s="221">
        <f t="shared" si="13"/>
        <v>84</v>
      </c>
      <c r="Q28" s="221">
        <f t="shared" si="13"/>
        <v>81</v>
      </c>
      <c r="R28" s="223">
        <f t="shared" si="13"/>
        <v>90</v>
      </c>
    </row>
    <row r="29" spans="1:18" x14ac:dyDescent="0.2">
      <c r="A29" s="224">
        <v>1</v>
      </c>
      <c r="B29" s="225" t="s">
        <v>66</v>
      </c>
      <c r="C29" s="226">
        <f>D29+J29+O29</f>
        <v>594</v>
      </c>
      <c r="D29" s="227">
        <f>SUM(E29:I29)</f>
        <v>293</v>
      </c>
      <c r="E29" s="228">
        <v>61</v>
      </c>
      <c r="F29" s="228">
        <v>61</v>
      </c>
      <c r="G29" s="228">
        <v>59</v>
      </c>
      <c r="H29" s="228">
        <v>58</v>
      </c>
      <c r="I29" s="228">
        <v>54</v>
      </c>
      <c r="J29" s="229">
        <f t="shared" si="3"/>
        <v>201</v>
      </c>
      <c r="K29" s="228">
        <v>56</v>
      </c>
      <c r="L29" s="228">
        <v>54</v>
      </c>
      <c r="M29" s="228">
        <v>45</v>
      </c>
      <c r="N29" s="228">
        <v>46</v>
      </c>
      <c r="O29" s="229">
        <f t="shared" ref="O29:O31" si="14">P29+Q29+R29</f>
        <v>100</v>
      </c>
      <c r="P29" s="228">
        <v>33</v>
      </c>
      <c r="Q29" s="228">
        <v>34</v>
      </c>
      <c r="R29" s="230">
        <v>33</v>
      </c>
    </row>
    <row r="30" spans="1:18" x14ac:dyDescent="0.2">
      <c r="A30" s="224">
        <v>2</v>
      </c>
      <c r="B30" s="225" t="s">
        <v>71</v>
      </c>
      <c r="C30" s="226">
        <f>D30+J30+O30</f>
        <v>439</v>
      </c>
      <c r="D30" s="227">
        <f t="shared" ref="D30:D33" si="15">SUM(E30:I30)</f>
        <v>225</v>
      </c>
      <c r="E30" s="228">
        <v>50</v>
      </c>
      <c r="F30" s="228">
        <v>44</v>
      </c>
      <c r="G30" s="228">
        <v>44</v>
      </c>
      <c r="H30" s="228">
        <v>46</v>
      </c>
      <c r="I30" s="228">
        <v>41</v>
      </c>
      <c r="J30" s="229">
        <f t="shared" si="3"/>
        <v>148</v>
      </c>
      <c r="K30" s="228">
        <v>42</v>
      </c>
      <c r="L30" s="228">
        <v>36</v>
      </c>
      <c r="M30" s="228">
        <v>36</v>
      </c>
      <c r="N30" s="228">
        <v>34</v>
      </c>
      <c r="O30" s="229">
        <f t="shared" si="14"/>
        <v>66</v>
      </c>
      <c r="P30" s="228">
        <v>21</v>
      </c>
      <c r="Q30" s="228">
        <v>20</v>
      </c>
      <c r="R30" s="230">
        <v>25</v>
      </c>
    </row>
    <row r="31" spans="1:18" x14ac:dyDescent="0.2">
      <c r="A31" s="224">
        <v>3</v>
      </c>
      <c r="B31" s="225" t="s">
        <v>77</v>
      </c>
      <c r="C31" s="226">
        <f>D31+J31+O31</f>
        <v>596</v>
      </c>
      <c r="D31" s="227">
        <f t="shared" si="15"/>
        <v>296</v>
      </c>
      <c r="E31" s="228">
        <v>64</v>
      </c>
      <c r="F31" s="228">
        <v>62</v>
      </c>
      <c r="G31" s="228">
        <v>60</v>
      </c>
      <c r="H31" s="228">
        <v>55</v>
      </c>
      <c r="I31" s="228">
        <v>55</v>
      </c>
      <c r="J31" s="229">
        <f t="shared" si="3"/>
        <v>211</v>
      </c>
      <c r="K31" s="228">
        <v>58</v>
      </c>
      <c r="L31" s="228">
        <v>56</v>
      </c>
      <c r="M31" s="228">
        <v>54</v>
      </c>
      <c r="N31" s="228">
        <v>43</v>
      </c>
      <c r="O31" s="229">
        <f t="shared" si="14"/>
        <v>89</v>
      </c>
      <c r="P31" s="228">
        <v>30</v>
      </c>
      <c r="Q31" s="228">
        <v>27</v>
      </c>
      <c r="R31" s="230">
        <v>32</v>
      </c>
    </row>
    <row r="32" spans="1:18" x14ac:dyDescent="0.2">
      <c r="A32" s="427" t="s">
        <v>79</v>
      </c>
      <c r="B32" s="428"/>
      <c r="C32" s="221">
        <f>D32+J32+O32</f>
        <v>9626</v>
      </c>
      <c r="D32" s="227">
        <f t="shared" si="15"/>
        <v>4811</v>
      </c>
      <c r="E32" s="123">
        <v>1094</v>
      </c>
      <c r="F32" s="123">
        <v>1036</v>
      </c>
      <c r="G32" s="123">
        <v>958</v>
      </c>
      <c r="H32" s="123">
        <v>890</v>
      </c>
      <c r="I32" s="123">
        <v>833</v>
      </c>
      <c r="J32" s="222">
        <f>K32+L32+M32+N32</f>
        <v>3162</v>
      </c>
      <c r="K32" s="123">
        <v>907</v>
      </c>
      <c r="L32" s="123">
        <v>837</v>
      </c>
      <c r="M32" s="123">
        <v>774</v>
      </c>
      <c r="N32" s="123">
        <v>644</v>
      </c>
      <c r="O32" s="222">
        <f>P32+Q32+R32</f>
        <v>1653</v>
      </c>
      <c r="P32" s="123">
        <v>572</v>
      </c>
      <c r="Q32" s="123">
        <v>522</v>
      </c>
      <c r="R32" s="233">
        <v>559</v>
      </c>
    </row>
    <row r="33" spans="1:18" x14ac:dyDescent="0.2">
      <c r="A33" s="423" t="s">
        <v>82</v>
      </c>
      <c r="B33" s="424"/>
      <c r="C33" s="226">
        <f>D33+J33+O33</f>
        <v>54</v>
      </c>
      <c r="D33" s="227">
        <f t="shared" si="15"/>
        <v>5</v>
      </c>
      <c r="E33" s="228">
        <v>1</v>
      </c>
      <c r="F33" s="228">
        <v>1</v>
      </c>
      <c r="G33" s="228">
        <v>1</v>
      </c>
      <c r="H33" s="228">
        <v>1</v>
      </c>
      <c r="I33" s="228">
        <v>1</v>
      </c>
      <c r="J33" s="229">
        <f t="shared" si="3"/>
        <v>25</v>
      </c>
      <c r="K33" s="228">
        <v>5</v>
      </c>
      <c r="L33" s="228">
        <v>6</v>
      </c>
      <c r="M33" s="228">
        <v>5</v>
      </c>
      <c r="N33" s="228">
        <v>9</v>
      </c>
      <c r="O33" s="229">
        <f>P33+Q33+R33</f>
        <v>24</v>
      </c>
      <c r="P33" s="228">
        <v>9</v>
      </c>
      <c r="Q33" s="228">
        <v>7</v>
      </c>
      <c r="R33" s="230">
        <v>8</v>
      </c>
    </row>
    <row r="34" spans="1:18" x14ac:dyDescent="0.2">
      <c r="A34" s="425" t="s">
        <v>100</v>
      </c>
      <c r="B34" s="234" t="s">
        <v>17</v>
      </c>
      <c r="C34" s="235">
        <f>+C7+C13+C20+C28</f>
        <v>13299</v>
      </c>
      <c r="D34" s="236">
        <f t="shared" ref="D34" si="16">E34+F34+G34+H34+I34</f>
        <v>6385</v>
      </c>
      <c r="E34" s="235">
        <f t="shared" ref="E34:R34" si="17">+E7+E13+E20+E28</f>
        <v>1357</v>
      </c>
      <c r="F34" s="235">
        <f t="shared" si="17"/>
        <v>1312</v>
      </c>
      <c r="G34" s="235">
        <f t="shared" si="17"/>
        <v>1284</v>
      </c>
      <c r="H34" s="235">
        <f t="shared" si="17"/>
        <v>1253</v>
      </c>
      <c r="I34" s="235">
        <f t="shared" si="17"/>
        <v>1179</v>
      </c>
      <c r="J34" s="236">
        <f>+J7+J13+J20+J28</f>
        <v>4557</v>
      </c>
      <c r="K34" s="235">
        <f>+K7+K13+K20+K28</f>
        <v>1226</v>
      </c>
      <c r="L34" s="235">
        <f t="shared" si="17"/>
        <v>1202</v>
      </c>
      <c r="M34" s="235">
        <f t="shared" si="17"/>
        <v>1115</v>
      </c>
      <c r="N34" s="237">
        <f t="shared" si="17"/>
        <v>1014</v>
      </c>
      <c r="O34" s="236">
        <f>+O7+O13+O20+O28</f>
        <v>2357</v>
      </c>
      <c r="P34" s="235">
        <f t="shared" si="17"/>
        <v>792</v>
      </c>
      <c r="Q34" s="235">
        <f t="shared" si="17"/>
        <v>761</v>
      </c>
      <c r="R34" s="237">
        <f t="shared" si="17"/>
        <v>804</v>
      </c>
    </row>
    <row r="35" spans="1:18" ht="27.75" customHeight="1" x14ac:dyDescent="0.2">
      <c r="A35" s="426"/>
      <c r="B35" s="238" t="s">
        <v>16</v>
      </c>
      <c r="C35" s="239">
        <f>D35+J35+O35</f>
        <v>9680</v>
      </c>
      <c r="D35" s="240">
        <f>E35+F35+G35+H35+I35</f>
        <v>4816</v>
      </c>
      <c r="E35" s="239">
        <f>E32+E33</f>
        <v>1095</v>
      </c>
      <c r="F35" s="239">
        <f t="shared" ref="F35:R35" si="18">F32+F33</f>
        <v>1037</v>
      </c>
      <c r="G35" s="239">
        <f t="shared" si="18"/>
        <v>959</v>
      </c>
      <c r="H35" s="239">
        <f t="shared" si="18"/>
        <v>891</v>
      </c>
      <c r="I35" s="239">
        <f t="shared" si="18"/>
        <v>834</v>
      </c>
      <c r="J35" s="240">
        <f>K35+L35+M35+N35</f>
        <v>3187</v>
      </c>
      <c r="K35" s="239">
        <f t="shared" si="18"/>
        <v>912</v>
      </c>
      <c r="L35" s="239">
        <f t="shared" si="18"/>
        <v>843</v>
      </c>
      <c r="M35" s="239">
        <f t="shared" si="18"/>
        <v>779</v>
      </c>
      <c r="N35" s="241">
        <f t="shared" si="18"/>
        <v>653</v>
      </c>
      <c r="O35" s="240">
        <f>P35+Q35+R35</f>
        <v>1677</v>
      </c>
      <c r="P35" s="239">
        <f>P32+P33</f>
        <v>581</v>
      </c>
      <c r="Q35" s="239">
        <f t="shared" si="18"/>
        <v>529</v>
      </c>
      <c r="R35" s="241">
        <f t="shared" si="18"/>
        <v>567</v>
      </c>
    </row>
    <row r="37" spans="1:18" x14ac:dyDescent="0.2">
      <c r="A37" s="381" t="s">
        <v>1140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</row>
    <row r="38" spans="1:18" x14ac:dyDescent="0.2"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</row>
    <row r="43" spans="1:18" x14ac:dyDescent="0.2"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</row>
  </sheetData>
  <mergeCells count="20">
    <mergeCell ref="A32:B32"/>
    <mergeCell ref="A2:R2"/>
    <mergeCell ref="A4:A5"/>
    <mergeCell ref="B4:B5"/>
    <mergeCell ref="C4:C5"/>
    <mergeCell ref="D4:I4"/>
    <mergeCell ref="J4:N4"/>
    <mergeCell ref="O4:R4"/>
    <mergeCell ref="A6:B6"/>
    <mergeCell ref="A7:B7"/>
    <mergeCell ref="A13:B13"/>
    <mergeCell ref="A20:B20"/>
    <mergeCell ref="A28:B28"/>
    <mergeCell ref="A33:B33"/>
    <mergeCell ref="A34:A35"/>
    <mergeCell ref="A37:R37"/>
    <mergeCell ref="B38:Q38"/>
    <mergeCell ref="D43:I43"/>
    <mergeCell ref="J43:N43"/>
    <mergeCell ref="O43:R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4C66-FE2B-4B26-A5A6-DD23AD7BBE35}">
  <dimension ref="A3:T41"/>
  <sheetViews>
    <sheetView workbookViewId="0">
      <selection activeCell="K37" sqref="K37:L37"/>
    </sheetView>
  </sheetViews>
  <sheetFormatPr defaultRowHeight="14.25" x14ac:dyDescent="0.2"/>
  <cols>
    <col min="1" max="1" width="5.28515625" style="1" customWidth="1"/>
    <col min="2" max="2" width="13.5703125" style="1" customWidth="1"/>
    <col min="3" max="3" width="8.28515625" style="1" customWidth="1"/>
    <col min="4" max="4" width="7.85546875" style="1" customWidth="1"/>
    <col min="5" max="5" width="8.85546875" style="1" customWidth="1"/>
    <col min="6" max="6" width="9.42578125" style="1" customWidth="1"/>
    <col min="7" max="7" width="9" style="1" customWidth="1"/>
    <col min="8" max="8" width="7.85546875" style="1" customWidth="1"/>
    <col min="9" max="9" width="6.5703125" style="1" customWidth="1"/>
    <col min="10" max="16" width="5.42578125" style="1" customWidth="1"/>
    <col min="17" max="17" width="6.85546875" style="1" customWidth="1"/>
    <col min="18" max="18" width="7.140625" style="1" customWidth="1"/>
    <col min="19" max="20" width="8.28515625" style="1" customWidth="1"/>
    <col min="21" max="16384" width="9.140625" style="1"/>
  </cols>
  <sheetData>
    <row r="3" spans="1:20" ht="17.25" customHeight="1" x14ac:dyDescent="0.2">
      <c r="A3" s="376" t="s">
        <v>1149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5" spans="1:20" ht="26.25" customHeight="1" x14ac:dyDescent="0.2">
      <c r="A5" s="422" t="s">
        <v>111</v>
      </c>
      <c r="B5" s="422" t="s">
        <v>47</v>
      </c>
      <c r="C5" s="422" t="s">
        <v>1125</v>
      </c>
      <c r="D5" s="422"/>
      <c r="E5" s="422" t="s">
        <v>1126</v>
      </c>
      <c r="F5" s="422"/>
      <c r="G5" s="422" t="s">
        <v>1127</v>
      </c>
      <c r="H5" s="422"/>
      <c r="I5" s="422" t="s">
        <v>1128</v>
      </c>
      <c r="J5" s="422"/>
      <c r="K5" s="422" t="s">
        <v>1129</v>
      </c>
      <c r="L5" s="422"/>
      <c r="M5" s="422" t="s">
        <v>1150</v>
      </c>
      <c r="N5" s="422"/>
      <c r="O5" s="422" t="s">
        <v>1131</v>
      </c>
      <c r="P5" s="422"/>
      <c r="Q5" s="422" t="s">
        <v>1151</v>
      </c>
      <c r="R5" s="422"/>
      <c r="S5" s="431" t="s">
        <v>59</v>
      </c>
      <c r="T5" s="431"/>
    </row>
    <row r="6" spans="1:20" x14ac:dyDescent="0.2">
      <c r="A6" s="422"/>
      <c r="B6" s="422"/>
      <c r="C6" s="113" t="s">
        <v>49</v>
      </c>
      <c r="D6" s="113" t="s">
        <v>171</v>
      </c>
      <c r="E6" s="113" t="s">
        <v>49</v>
      </c>
      <c r="F6" s="113" t="s">
        <v>171</v>
      </c>
      <c r="G6" s="113" t="s">
        <v>49</v>
      </c>
      <c r="H6" s="113" t="s">
        <v>171</v>
      </c>
      <c r="I6" s="113" t="s">
        <v>49</v>
      </c>
      <c r="J6" s="113" t="s">
        <v>171</v>
      </c>
      <c r="K6" s="113" t="s">
        <v>49</v>
      </c>
      <c r="L6" s="113" t="s">
        <v>171</v>
      </c>
      <c r="M6" s="113" t="s">
        <v>49</v>
      </c>
      <c r="N6" s="113" t="s">
        <v>171</v>
      </c>
      <c r="O6" s="113" t="s">
        <v>49</v>
      </c>
      <c r="P6" s="113" t="s">
        <v>171</v>
      </c>
      <c r="Q6" s="113" t="s">
        <v>49</v>
      </c>
      <c r="R6" s="113" t="s">
        <v>171</v>
      </c>
      <c r="S6" s="242" t="s">
        <v>49</v>
      </c>
      <c r="T6" s="242" t="s">
        <v>171</v>
      </c>
    </row>
    <row r="7" spans="1:20" ht="15" thickBot="1" x14ac:dyDescent="0.25">
      <c r="A7" s="432" t="s">
        <v>59</v>
      </c>
      <c r="B7" s="433"/>
      <c r="C7" s="243">
        <f>+C31+C32</f>
        <v>0</v>
      </c>
      <c r="D7" s="243">
        <f t="shared" ref="D7:T7" si="0">+D31+D32</f>
        <v>0</v>
      </c>
      <c r="E7" s="243">
        <f t="shared" si="0"/>
        <v>74567</v>
      </c>
      <c r="F7" s="243">
        <f t="shared" si="0"/>
        <v>36663</v>
      </c>
      <c r="G7" s="243">
        <f t="shared" si="0"/>
        <v>3436</v>
      </c>
      <c r="H7" s="243">
        <f t="shared" si="0"/>
        <v>1387</v>
      </c>
      <c r="I7" s="243">
        <f t="shared" si="0"/>
        <v>161</v>
      </c>
      <c r="J7" s="243">
        <f t="shared" si="0"/>
        <v>52</v>
      </c>
      <c r="K7" s="243">
        <f t="shared" si="0"/>
        <v>34</v>
      </c>
      <c r="L7" s="243">
        <f t="shared" si="0"/>
        <v>19</v>
      </c>
      <c r="M7" s="243">
        <f t="shared" si="0"/>
        <v>12</v>
      </c>
      <c r="N7" s="243">
        <f t="shared" si="0"/>
        <v>4</v>
      </c>
      <c r="O7" s="243">
        <f t="shared" si="0"/>
        <v>2</v>
      </c>
      <c r="P7" s="243">
        <f t="shared" si="0"/>
        <v>2</v>
      </c>
      <c r="Q7" s="243">
        <f t="shared" si="0"/>
        <v>7</v>
      </c>
      <c r="R7" s="243">
        <f t="shared" si="0"/>
        <v>5</v>
      </c>
      <c r="S7" s="243">
        <f t="shared" si="0"/>
        <v>78219</v>
      </c>
      <c r="T7" s="244">
        <f t="shared" si="0"/>
        <v>38132</v>
      </c>
    </row>
    <row r="8" spans="1:20" x14ac:dyDescent="0.2">
      <c r="A8" s="245">
        <v>1</v>
      </c>
      <c r="B8" s="246" t="s">
        <v>60</v>
      </c>
      <c r="C8" s="198"/>
      <c r="D8" s="198"/>
      <c r="E8" s="198">
        <v>1971</v>
      </c>
      <c r="F8" s="198">
        <v>967</v>
      </c>
      <c r="G8" s="198">
        <v>109</v>
      </c>
      <c r="H8" s="198">
        <v>41</v>
      </c>
      <c r="I8" s="198">
        <v>2</v>
      </c>
      <c r="J8" s="198"/>
      <c r="K8" s="198">
        <v>1</v>
      </c>
      <c r="L8" s="198"/>
      <c r="M8" s="198"/>
      <c r="N8" s="198"/>
      <c r="O8" s="198"/>
      <c r="P8" s="198"/>
      <c r="Q8" s="198"/>
      <c r="R8" s="198"/>
      <c r="S8" s="247">
        <f>C8+E8+G8+I8+K8+M8+O8+Q8</f>
        <v>2083</v>
      </c>
      <c r="T8" s="248">
        <f>D8+F8+H8+J8+L8+N8+P8+R8</f>
        <v>1008</v>
      </c>
    </row>
    <row r="9" spans="1:20" x14ac:dyDescent="0.2">
      <c r="A9" s="249">
        <v>2</v>
      </c>
      <c r="B9" s="250" t="s">
        <v>61</v>
      </c>
      <c r="C9" s="197"/>
      <c r="D9" s="197"/>
      <c r="E9" s="197">
        <v>1767</v>
      </c>
      <c r="F9" s="197">
        <v>910</v>
      </c>
      <c r="G9" s="197">
        <v>764</v>
      </c>
      <c r="H9" s="197">
        <v>368</v>
      </c>
      <c r="I9" s="197">
        <v>55</v>
      </c>
      <c r="J9" s="197">
        <v>21</v>
      </c>
      <c r="K9" s="197">
        <v>9</v>
      </c>
      <c r="L9" s="197">
        <v>5</v>
      </c>
      <c r="M9" s="197"/>
      <c r="N9" s="197"/>
      <c r="O9" s="197"/>
      <c r="P9" s="197"/>
      <c r="Q9" s="197"/>
      <c r="R9" s="197"/>
      <c r="S9" s="192">
        <f>C9+E9+G9+I9+K9+M9+O9+Q9</f>
        <v>2595</v>
      </c>
      <c r="T9" s="193">
        <f>D9+F9+H9+J9+L9+N9+P9+R9</f>
        <v>1304</v>
      </c>
    </row>
    <row r="10" spans="1:20" x14ac:dyDescent="0.2">
      <c r="A10" s="245">
        <v>3</v>
      </c>
      <c r="B10" s="246" t="s">
        <v>62</v>
      </c>
      <c r="C10" s="198"/>
      <c r="D10" s="198"/>
      <c r="E10" s="198">
        <v>1975</v>
      </c>
      <c r="F10" s="198">
        <v>979</v>
      </c>
      <c r="G10" s="198">
        <v>78</v>
      </c>
      <c r="H10" s="198">
        <v>31</v>
      </c>
      <c r="I10" s="198">
        <v>1</v>
      </c>
      <c r="J10" s="198"/>
      <c r="K10" s="198">
        <v>2</v>
      </c>
      <c r="L10" s="198">
        <v>1</v>
      </c>
      <c r="M10" s="198">
        <v>1</v>
      </c>
      <c r="N10" s="198"/>
      <c r="O10" s="198"/>
      <c r="P10" s="198"/>
      <c r="Q10" s="198"/>
      <c r="R10" s="198"/>
      <c r="S10" s="247">
        <f t="shared" ref="S10:T29" si="1">C10+E10+G10+I10+K10+M10+O10+Q10</f>
        <v>2057</v>
      </c>
      <c r="T10" s="248">
        <f t="shared" si="1"/>
        <v>1011</v>
      </c>
    </row>
    <row r="11" spans="1:20" x14ac:dyDescent="0.2">
      <c r="A11" s="249">
        <v>4</v>
      </c>
      <c r="B11" s="250" t="s">
        <v>63</v>
      </c>
      <c r="C11" s="197"/>
      <c r="D11" s="197"/>
      <c r="E11" s="197">
        <v>1198</v>
      </c>
      <c r="F11" s="197">
        <v>590</v>
      </c>
      <c r="G11" s="197">
        <v>70</v>
      </c>
      <c r="H11" s="197">
        <v>24</v>
      </c>
      <c r="I11" s="197">
        <v>1</v>
      </c>
      <c r="J11" s="197">
        <v>1</v>
      </c>
      <c r="K11" s="197">
        <v>1</v>
      </c>
      <c r="L11" s="197"/>
      <c r="M11" s="197"/>
      <c r="N11" s="197"/>
      <c r="O11" s="197"/>
      <c r="P11" s="197"/>
      <c r="Q11" s="197"/>
      <c r="R11" s="197"/>
      <c r="S11" s="192">
        <f t="shared" si="1"/>
        <v>1270</v>
      </c>
      <c r="T11" s="193">
        <f t="shared" si="1"/>
        <v>615</v>
      </c>
    </row>
    <row r="12" spans="1:20" x14ac:dyDescent="0.2">
      <c r="A12" s="245">
        <v>5</v>
      </c>
      <c r="B12" s="246" t="s">
        <v>64</v>
      </c>
      <c r="C12" s="198"/>
      <c r="D12" s="198"/>
      <c r="E12" s="198">
        <v>1097</v>
      </c>
      <c r="F12" s="198">
        <v>493</v>
      </c>
      <c r="G12" s="198">
        <v>67</v>
      </c>
      <c r="H12" s="198">
        <v>25</v>
      </c>
      <c r="I12" s="198">
        <v>1</v>
      </c>
      <c r="J12" s="198"/>
      <c r="K12" s="198">
        <v>1</v>
      </c>
      <c r="L12" s="198">
        <v>1</v>
      </c>
      <c r="M12" s="198"/>
      <c r="N12" s="198"/>
      <c r="O12" s="198"/>
      <c r="P12" s="198"/>
      <c r="Q12" s="198"/>
      <c r="R12" s="198"/>
      <c r="S12" s="247">
        <f t="shared" si="1"/>
        <v>1166</v>
      </c>
      <c r="T12" s="248">
        <f t="shared" si="1"/>
        <v>519</v>
      </c>
    </row>
    <row r="13" spans="1:20" x14ac:dyDescent="0.2">
      <c r="A13" s="249">
        <v>6</v>
      </c>
      <c r="B13" s="250" t="s">
        <v>65</v>
      </c>
      <c r="C13" s="197"/>
      <c r="D13" s="197"/>
      <c r="E13" s="197">
        <v>1644</v>
      </c>
      <c r="F13" s="197">
        <v>771</v>
      </c>
      <c r="G13" s="197">
        <v>29</v>
      </c>
      <c r="H13" s="197">
        <v>11</v>
      </c>
      <c r="I13" s="197">
        <v>2</v>
      </c>
      <c r="J13" s="197">
        <v>1</v>
      </c>
      <c r="K13" s="197"/>
      <c r="L13" s="197"/>
      <c r="M13" s="197"/>
      <c r="N13" s="197"/>
      <c r="O13" s="197"/>
      <c r="P13" s="197"/>
      <c r="Q13" s="197"/>
      <c r="R13" s="197"/>
      <c r="S13" s="192">
        <f t="shared" si="1"/>
        <v>1675</v>
      </c>
      <c r="T13" s="193">
        <f t="shared" si="1"/>
        <v>783</v>
      </c>
    </row>
    <row r="14" spans="1:20" x14ac:dyDescent="0.2">
      <c r="A14" s="245">
        <v>7</v>
      </c>
      <c r="B14" s="246" t="s">
        <v>66</v>
      </c>
      <c r="C14" s="198"/>
      <c r="D14" s="198"/>
      <c r="E14" s="198">
        <v>1903</v>
      </c>
      <c r="F14" s="198">
        <v>938</v>
      </c>
      <c r="G14" s="198">
        <v>43</v>
      </c>
      <c r="H14" s="198">
        <v>14</v>
      </c>
      <c r="I14" s="198">
        <v>1</v>
      </c>
      <c r="J14" s="198"/>
      <c r="K14" s="198">
        <v>1</v>
      </c>
      <c r="L14" s="198"/>
      <c r="M14" s="198"/>
      <c r="N14" s="198"/>
      <c r="O14" s="198"/>
      <c r="P14" s="198"/>
      <c r="Q14" s="198"/>
      <c r="R14" s="198"/>
      <c r="S14" s="247">
        <f t="shared" si="1"/>
        <v>1948</v>
      </c>
      <c r="T14" s="248">
        <f t="shared" si="1"/>
        <v>952</v>
      </c>
    </row>
    <row r="15" spans="1:20" x14ac:dyDescent="0.2">
      <c r="A15" s="249">
        <v>8</v>
      </c>
      <c r="B15" s="250" t="s">
        <v>67</v>
      </c>
      <c r="C15" s="197"/>
      <c r="D15" s="197"/>
      <c r="E15" s="197">
        <v>870</v>
      </c>
      <c r="F15" s="197">
        <v>390</v>
      </c>
      <c r="G15" s="197">
        <v>22</v>
      </c>
      <c r="H15" s="197">
        <v>8</v>
      </c>
      <c r="I15" s="197">
        <v>1</v>
      </c>
      <c r="J15" s="197"/>
      <c r="K15" s="197"/>
      <c r="L15" s="197"/>
      <c r="M15" s="197"/>
      <c r="N15" s="197"/>
      <c r="O15" s="197"/>
      <c r="P15" s="197"/>
      <c r="Q15" s="197"/>
      <c r="R15" s="197"/>
      <c r="S15" s="192">
        <f t="shared" si="1"/>
        <v>893</v>
      </c>
      <c r="T15" s="193">
        <f t="shared" si="1"/>
        <v>398</v>
      </c>
    </row>
    <row r="16" spans="1:20" x14ac:dyDescent="0.2">
      <c r="A16" s="245">
        <v>9</v>
      </c>
      <c r="B16" s="246" t="s">
        <v>68</v>
      </c>
      <c r="C16" s="198"/>
      <c r="D16" s="198"/>
      <c r="E16" s="198">
        <v>1475</v>
      </c>
      <c r="F16" s="198">
        <v>721</v>
      </c>
      <c r="G16" s="198">
        <v>89</v>
      </c>
      <c r="H16" s="198">
        <v>26</v>
      </c>
      <c r="I16" s="198">
        <v>1</v>
      </c>
      <c r="J16" s="198"/>
      <c r="K16" s="198">
        <v>1</v>
      </c>
      <c r="L16" s="198">
        <v>1</v>
      </c>
      <c r="M16" s="198"/>
      <c r="N16" s="198"/>
      <c r="O16" s="198"/>
      <c r="P16" s="198"/>
      <c r="Q16" s="198"/>
      <c r="R16" s="198"/>
      <c r="S16" s="247">
        <f t="shared" si="1"/>
        <v>1566</v>
      </c>
      <c r="T16" s="248">
        <f t="shared" si="1"/>
        <v>748</v>
      </c>
    </row>
    <row r="17" spans="1:20" x14ac:dyDescent="0.2">
      <c r="A17" s="249">
        <v>10</v>
      </c>
      <c r="B17" s="250" t="s">
        <v>69</v>
      </c>
      <c r="C17" s="197"/>
      <c r="D17" s="197"/>
      <c r="E17" s="197">
        <v>2349</v>
      </c>
      <c r="F17" s="197">
        <v>1210</v>
      </c>
      <c r="G17" s="197">
        <v>161</v>
      </c>
      <c r="H17" s="197">
        <v>49</v>
      </c>
      <c r="I17" s="197">
        <v>8</v>
      </c>
      <c r="J17" s="197">
        <v>3</v>
      </c>
      <c r="K17" s="197">
        <v>1</v>
      </c>
      <c r="L17" s="197"/>
      <c r="M17" s="197">
        <v>1</v>
      </c>
      <c r="N17" s="197"/>
      <c r="O17" s="197"/>
      <c r="P17" s="197"/>
      <c r="Q17" s="197"/>
      <c r="R17" s="197"/>
      <c r="S17" s="192">
        <f t="shared" si="1"/>
        <v>2520</v>
      </c>
      <c r="T17" s="193">
        <f t="shared" si="1"/>
        <v>1262</v>
      </c>
    </row>
    <row r="18" spans="1:20" x14ac:dyDescent="0.2">
      <c r="A18" s="245">
        <v>11</v>
      </c>
      <c r="B18" s="246" t="s">
        <v>70</v>
      </c>
      <c r="C18" s="198"/>
      <c r="D18" s="198"/>
      <c r="E18" s="198">
        <v>1614</v>
      </c>
      <c r="F18" s="198">
        <v>784</v>
      </c>
      <c r="G18" s="198">
        <v>58</v>
      </c>
      <c r="H18" s="198">
        <v>29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247">
        <f t="shared" si="1"/>
        <v>1672</v>
      </c>
      <c r="T18" s="248">
        <f t="shared" si="1"/>
        <v>813</v>
      </c>
    </row>
    <row r="19" spans="1:20" x14ac:dyDescent="0.2">
      <c r="A19" s="249">
        <v>12</v>
      </c>
      <c r="B19" s="250" t="s">
        <v>71</v>
      </c>
      <c r="C19" s="197"/>
      <c r="D19" s="197"/>
      <c r="E19" s="197">
        <v>1471</v>
      </c>
      <c r="F19" s="197">
        <v>743</v>
      </c>
      <c r="G19" s="197">
        <v>18</v>
      </c>
      <c r="H19" s="197">
        <v>9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2">
        <f t="shared" si="1"/>
        <v>1489</v>
      </c>
      <c r="T19" s="193">
        <f t="shared" si="1"/>
        <v>752</v>
      </c>
    </row>
    <row r="20" spans="1:20" x14ac:dyDescent="0.2">
      <c r="A20" s="245">
        <v>13</v>
      </c>
      <c r="B20" s="246" t="s">
        <v>72</v>
      </c>
      <c r="C20" s="198"/>
      <c r="D20" s="198"/>
      <c r="E20" s="198">
        <v>2308</v>
      </c>
      <c r="F20" s="198">
        <v>1096</v>
      </c>
      <c r="G20" s="198">
        <v>36</v>
      </c>
      <c r="H20" s="198">
        <v>19</v>
      </c>
      <c r="I20" s="198">
        <v>1</v>
      </c>
      <c r="J20" s="198"/>
      <c r="K20" s="198"/>
      <c r="L20" s="198"/>
      <c r="M20" s="198">
        <v>1</v>
      </c>
      <c r="N20" s="198"/>
      <c r="O20" s="198"/>
      <c r="P20" s="198"/>
      <c r="Q20" s="198">
        <v>1</v>
      </c>
      <c r="R20" s="198">
        <v>1</v>
      </c>
      <c r="S20" s="247">
        <f t="shared" si="1"/>
        <v>2347</v>
      </c>
      <c r="T20" s="248">
        <f t="shared" si="1"/>
        <v>1116</v>
      </c>
    </row>
    <row r="21" spans="1:20" x14ac:dyDescent="0.2">
      <c r="A21" s="249">
        <v>14</v>
      </c>
      <c r="B21" s="250" t="s">
        <v>73</v>
      </c>
      <c r="C21" s="197"/>
      <c r="D21" s="197"/>
      <c r="E21" s="197">
        <v>1898</v>
      </c>
      <c r="F21" s="197">
        <v>912</v>
      </c>
      <c r="G21" s="197">
        <v>66</v>
      </c>
      <c r="H21" s="197">
        <v>26</v>
      </c>
      <c r="I21" s="197">
        <v>1</v>
      </c>
      <c r="J21" s="197"/>
      <c r="K21" s="197">
        <v>1</v>
      </c>
      <c r="L21" s="197"/>
      <c r="M21" s="197">
        <v>1</v>
      </c>
      <c r="N21" s="197">
        <v>1</v>
      </c>
      <c r="O21" s="197"/>
      <c r="P21" s="197"/>
      <c r="Q21" s="197"/>
      <c r="R21" s="197"/>
      <c r="S21" s="192">
        <f t="shared" si="1"/>
        <v>1967</v>
      </c>
      <c r="T21" s="193">
        <f t="shared" si="1"/>
        <v>939</v>
      </c>
    </row>
    <row r="22" spans="1:20" x14ac:dyDescent="0.2">
      <c r="A22" s="245">
        <v>15</v>
      </c>
      <c r="B22" s="246" t="s">
        <v>74</v>
      </c>
      <c r="C22" s="198"/>
      <c r="D22" s="198"/>
      <c r="E22" s="198">
        <v>1693</v>
      </c>
      <c r="F22" s="198">
        <v>845</v>
      </c>
      <c r="G22" s="198">
        <v>237</v>
      </c>
      <c r="H22" s="198">
        <v>78</v>
      </c>
      <c r="I22" s="198">
        <v>13</v>
      </c>
      <c r="J22" s="198">
        <v>2</v>
      </c>
      <c r="K22" s="198">
        <v>3</v>
      </c>
      <c r="L22" s="198">
        <v>1</v>
      </c>
      <c r="M22" s="198">
        <v>1</v>
      </c>
      <c r="N22" s="198">
        <v>1</v>
      </c>
      <c r="O22" s="198"/>
      <c r="P22" s="198"/>
      <c r="Q22" s="198"/>
      <c r="R22" s="198"/>
      <c r="S22" s="247">
        <f t="shared" si="1"/>
        <v>1947</v>
      </c>
      <c r="T22" s="248">
        <f t="shared" si="1"/>
        <v>927</v>
      </c>
    </row>
    <row r="23" spans="1:20" x14ac:dyDescent="0.2">
      <c r="A23" s="249">
        <v>16</v>
      </c>
      <c r="B23" s="250" t="s">
        <v>75</v>
      </c>
      <c r="C23" s="197"/>
      <c r="D23" s="197"/>
      <c r="E23" s="197">
        <v>1948</v>
      </c>
      <c r="F23" s="197">
        <v>981</v>
      </c>
      <c r="G23" s="197">
        <v>174</v>
      </c>
      <c r="H23" s="197">
        <v>75</v>
      </c>
      <c r="I23" s="197">
        <v>4</v>
      </c>
      <c r="J23" s="197">
        <v>1</v>
      </c>
      <c r="K23" s="197">
        <v>2</v>
      </c>
      <c r="L23" s="197">
        <v>1</v>
      </c>
      <c r="M23" s="197"/>
      <c r="N23" s="197"/>
      <c r="O23" s="197"/>
      <c r="P23" s="197"/>
      <c r="Q23" s="197"/>
      <c r="R23" s="197"/>
      <c r="S23" s="192">
        <f t="shared" si="1"/>
        <v>2128</v>
      </c>
      <c r="T23" s="193">
        <f t="shared" si="1"/>
        <v>1058</v>
      </c>
    </row>
    <row r="24" spans="1:20" x14ac:dyDescent="0.2">
      <c r="A24" s="245">
        <v>17</v>
      </c>
      <c r="B24" s="246" t="s">
        <v>76</v>
      </c>
      <c r="C24" s="198"/>
      <c r="D24" s="198"/>
      <c r="E24" s="198">
        <v>2935</v>
      </c>
      <c r="F24" s="198">
        <v>1412</v>
      </c>
      <c r="G24" s="198">
        <v>182</v>
      </c>
      <c r="H24" s="198">
        <v>59</v>
      </c>
      <c r="I24" s="198">
        <v>8</v>
      </c>
      <c r="J24" s="198">
        <v>2</v>
      </c>
      <c r="K24" s="198">
        <v>1</v>
      </c>
      <c r="L24" s="198">
        <v>1</v>
      </c>
      <c r="M24" s="198"/>
      <c r="N24" s="198"/>
      <c r="O24" s="198">
        <v>1</v>
      </c>
      <c r="P24" s="198">
        <v>1</v>
      </c>
      <c r="Q24" s="198"/>
      <c r="R24" s="198"/>
      <c r="S24" s="247">
        <f t="shared" si="1"/>
        <v>3127</v>
      </c>
      <c r="T24" s="248">
        <f t="shared" si="1"/>
        <v>1475</v>
      </c>
    </row>
    <row r="25" spans="1:20" x14ac:dyDescent="0.2">
      <c r="A25" s="249">
        <v>18</v>
      </c>
      <c r="B25" s="250" t="s">
        <v>77</v>
      </c>
      <c r="C25" s="197"/>
      <c r="D25" s="197"/>
      <c r="E25" s="197">
        <v>1695</v>
      </c>
      <c r="F25" s="197">
        <v>840</v>
      </c>
      <c r="G25" s="197">
        <v>39</v>
      </c>
      <c r="H25" s="197">
        <v>14</v>
      </c>
      <c r="I25" s="197">
        <v>4</v>
      </c>
      <c r="J25" s="197"/>
      <c r="K25" s="197">
        <v>2</v>
      </c>
      <c r="L25" s="197">
        <v>1</v>
      </c>
      <c r="M25" s="197"/>
      <c r="N25" s="197"/>
      <c r="O25" s="197"/>
      <c r="P25" s="197"/>
      <c r="Q25" s="197">
        <v>1</v>
      </c>
      <c r="R25" s="197"/>
      <c r="S25" s="192">
        <f t="shared" si="1"/>
        <v>1741</v>
      </c>
      <c r="T25" s="193">
        <f t="shared" si="1"/>
        <v>855</v>
      </c>
    </row>
    <row r="26" spans="1:20" x14ac:dyDescent="0.2">
      <c r="A26" s="245">
        <v>19</v>
      </c>
      <c r="B26" s="246" t="s">
        <v>78</v>
      </c>
      <c r="C26" s="198"/>
      <c r="D26" s="198"/>
      <c r="E26" s="198">
        <v>2470</v>
      </c>
      <c r="F26" s="198">
        <v>1219</v>
      </c>
      <c r="G26" s="198">
        <v>69</v>
      </c>
      <c r="H26" s="198">
        <v>27</v>
      </c>
      <c r="I26" s="198">
        <v>1</v>
      </c>
      <c r="J26" s="198"/>
      <c r="K26" s="198"/>
      <c r="L26" s="198"/>
      <c r="M26" s="198"/>
      <c r="N26" s="198"/>
      <c r="O26" s="198"/>
      <c r="P26" s="198"/>
      <c r="Q26" s="198">
        <v>2</v>
      </c>
      <c r="R26" s="198">
        <v>1</v>
      </c>
      <c r="S26" s="247">
        <f t="shared" si="1"/>
        <v>2542</v>
      </c>
      <c r="T26" s="248">
        <f t="shared" si="1"/>
        <v>1247</v>
      </c>
    </row>
    <row r="27" spans="1:20" x14ac:dyDescent="0.2">
      <c r="A27" s="249">
        <v>20</v>
      </c>
      <c r="B27" s="250" t="s">
        <v>79</v>
      </c>
      <c r="C27" s="197"/>
      <c r="D27" s="197"/>
      <c r="E27" s="197">
        <v>37458</v>
      </c>
      <c r="F27" s="197">
        <v>18489</v>
      </c>
      <c r="G27" s="197">
        <v>982</v>
      </c>
      <c r="H27" s="197">
        <v>382</v>
      </c>
      <c r="I27" s="197">
        <v>49</v>
      </c>
      <c r="J27" s="197">
        <v>18</v>
      </c>
      <c r="K27" s="197">
        <v>8</v>
      </c>
      <c r="L27" s="197">
        <v>7</v>
      </c>
      <c r="M27" s="197">
        <v>7</v>
      </c>
      <c r="N27" s="197">
        <v>2</v>
      </c>
      <c r="O27" s="197">
        <v>1</v>
      </c>
      <c r="P27" s="197">
        <v>1</v>
      </c>
      <c r="Q27" s="197">
        <v>3</v>
      </c>
      <c r="R27" s="197">
        <v>3</v>
      </c>
      <c r="S27" s="192">
        <f t="shared" si="1"/>
        <v>38508</v>
      </c>
      <c r="T27" s="193">
        <f t="shared" si="1"/>
        <v>18902</v>
      </c>
    </row>
    <row r="28" spans="1:20" x14ac:dyDescent="0.2">
      <c r="A28" s="245">
        <v>21</v>
      </c>
      <c r="B28" s="246" t="s">
        <v>80</v>
      </c>
      <c r="C28" s="198"/>
      <c r="D28" s="198"/>
      <c r="E28" s="198">
        <v>2322</v>
      </c>
      <c r="F28" s="198">
        <v>1131</v>
      </c>
      <c r="G28" s="198">
        <v>130</v>
      </c>
      <c r="H28" s="198">
        <v>67</v>
      </c>
      <c r="I28" s="198">
        <v>4</v>
      </c>
      <c r="J28" s="198">
        <v>3</v>
      </c>
      <c r="K28" s="198"/>
      <c r="L28" s="198"/>
      <c r="M28" s="198"/>
      <c r="N28" s="198"/>
      <c r="O28" s="198"/>
      <c r="P28" s="198"/>
      <c r="Q28" s="198"/>
      <c r="R28" s="198"/>
      <c r="S28" s="247">
        <f t="shared" si="1"/>
        <v>2456</v>
      </c>
      <c r="T28" s="248">
        <f t="shared" si="1"/>
        <v>1201</v>
      </c>
    </row>
    <row r="29" spans="1:20" x14ac:dyDescent="0.2">
      <c r="A29" s="249">
        <v>22</v>
      </c>
      <c r="B29" s="250" t="s">
        <v>81</v>
      </c>
      <c r="C29" s="197"/>
      <c r="D29" s="197"/>
      <c r="E29" s="197">
        <v>479</v>
      </c>
      <c r="F29" s="197">
        <v>228</v>
      </c>
      <c r="G29" s="197">
        <v>9</v>
      </c>
      <c r="H29" s="197">
        <v>4</v>
      </c>
      <c r="I29" s="197">
        <v>2</v>
      </c>
      <c r="J29" s="197"/>
      <c r="K29" s="197"/>
      <c r="L29" s="197"/>
      <c r="M29" s="197"/>
      <c r="N29" s="197"/>
      <c r="O29" s="197"/>
      <c r="P29" s="197"/>
      <c r="Q29" s="197"/>
      <c r="R29" s="197"/>
      <c r="S29" s="192">
        <f t="shared" si="1"/>
        <v>490</v>
      </c>
      <c r="T29" s="193">
        <f t="shared" si="1"/>
        <v>232</v>
      </c>
    </row>
    <row r="30" spans="1:20" x14ac:dyDescent="0.2">
      <c r="A30" s="245">
        <v>23</v>
      </c>
      <c r="B30" s="246" t="s">
        <v>82</v>
      </c>
      <c r="C30" s="198"/>
      <c r="D30" s="198"/>
      <c r="E30" s="198">
        <v>27</v>
      </c>
      <c r="F30" s="198">
        <v>14</v>
      </c>
      <c r="G30" s="198">
        <v>4</v>
      </c>
      <c r="H30" s="198">
        <v>1</v>
      </c>
      <c r="I30" s="198">
        <v>1</v>
      </c>
      <c r="J30" s="198"/>
      <c r="K30" s="198"/>
      <c r="L30" s="198"/>
      <c r="M30" s="198"/>
      <c r="N30" s="198"/>
      <c r="O30" s="198"/>
      <c r="P30" s="198"/>
      <c r="Q30" s="198"/>
      <c r="R30" s="198"/>
      <c r="S30" s="247">
        <f t="shared" ref="S30:T30" si="2">C30+E30+G30+I30+K30+M30+O30+Q30</f>
        <v>32</v>
      </c>
      <c r="T30" s="248">
        <f t="shared" si="2"/>
        <v>15</v>
      </c>
    </row>
    <row r="31" spans="1:20" x14ac:dyDescent="0.2">
      <c r="A31" s="434" t="s">
        <v>100</v>
      </c>
      <c r="B31" s="251" t="s">
        <v>16</v>
      </c>
      <c r="C31" s="252">
        <f>SUM(C27+C30)</f>
        <v>0</v>
      </c>
      <c r="D31" s="252">
        <f t="shared" ref="D31:T31" si="3">SUM(D27+D30)</f>
        <v>0</v>
      </c>
      <c r="E31" s="252">
        <f t="shared" si="3"/>
        <v>37485</v>
      </c>
      <c r="F31" s="252">
        <f t="shared" si="3"/>
        <v>18503</v>
      </c>
      <c r="G31" s="252">
        <f t="shared" si="3"/>
        <v>986</v>
      </c>
      <c r="H31" s="252">
        <f t="shared" si="3"/>
        <v>383</v>
      </c>
      <c r="I31" s="252">
        <f t="shared" si="3"/>
        <v>50</v>
      </c>
      <c r="J31" s="252">
        <f t="shared" si="3"/>
        <v>18</v>
      </c>
      <c r="K31" s="252">
        <f t="shared" si="3"/>
        <v>8</v>
      </c>
      <c r="L31" s="252">
        <f t="shared" si="3"/>
        <v>7</v>
      </c>
      <c r="M31" s="252">
        <f t="shared" si="3"/>
        <v>7</v>
      </c>
      <c r="N31" s="252">
        <f t="shared" si="3"/>
        <v>2</v>
      </c>
      <c r="O31" s="252">
        <f t="shared" si="3"/>
        <v>1</v>
      </c>
      <c r="P31" s="252">
        <f t="shared" si="3"/>
        <v>1</v>
      </c>
      <c r="Q31" s="252">
        <f t="shared" si="3"/>
        <v>3</v>
      </c>
      <c r="R31" s="252">
        <f t="shared" si="3"/>
        <v>3</v>
      </c>
      <c r="S31" s="252">
        <f t="shared" si="3"/>
        <v>38540</v>
      </c>
      <c r="T31" s="253">
        <f t="shared" si="3"/>
        <v>18917</v>
      </c>
    </row>
    <row r="32" spans="1:20" x14ac:dyDescent="0.2">
      <c r="A32" s="435"/>
      <c r="B32" s="254" t="s">
        <v>17</v>
      </c>
      <c r="C32" s="255">
        <f>SUM(C8:C26)+C28+C29</f>
        <v>0</v>
      </c>
      <c r="D32" s="255">
        <f t="shared" ref="D32:T32" si="4">SUM(D8:D26)+D28+D29</f>
        <v>0</v>
      </c>
      <c r="E32" s="255">
        <f t="shared" si="4"/>
        <v>37082</v>
      </c>
      <c r="F32" s="255">
        <f t="shared" si="4"/>
        <v>18160</v>
      </c>
      <c r="G32" s="255">
        <f t="shared" si="4"/>
        <v>2450</v>
      </c>
      <c r="H32" s="255">
        <f t="shared" si="4"/>
        <v>1004</v>
      </c>
      <c r="I32" s="255">
        <f t="shared" si="4"/>
        <v>111</v>
      </c>
      <c r="J32" s="255">
        <f t="shared" si="4"/>
        <v>34</v>
      </c>
      <c r="K32" s="255">
        <f t="shared" si="4"/>
        <v>26</v>
      </c>
      <c r="L32" s="255">
        <f t="shared" si="4"/>
        <v>12</v>
      </c>
      <c r="M32" s="255">
        <f t="shared" si="4"/>
        <v>5</v>
      </c>
      <c r="N32" s="255">
        <f t="shared" si="4"/>
        <v>2</v>
      </c>
      <c r="O32" s="255">
        <f t="shared" si="4"/>
        <v>1</v>
      </c>
      <c r="P32" s="255">
        <f t="shared" si="4"/>
        <v>1</v>
      </c>
      <c r="Q32" s="255">
        <f t="shared" si="4"/>
        <v>4</v>
      </c>
      <c r="R32" s="255">
        <f t="shared" si="4"/>
        <v>2</v>
      </c>
      <c r="S32" s="255">
        <f t="shared" si="4"/>
        <v>39679</v>
      </c>
      <c r="T32" s="256">
        <f t="shared" si="4"/>
        <v>19215</v>
      </c>
    </row>
    <row r="34" spans="1:18" x14ac:dyDescent="0.2">
      <c r="A34" s="381" t="s">
        <v>1152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</row>
    <row r="35" spans="1:18" x14ac:dyDescent="0.2">
      <c r="A35" s="14" t="s">
        <v>1153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">
      <c r="A36" s="370"/>
      <c r="B36" s="370"/>
      <c r="D36" s="370"/>
      <c r="E36" s="370"/>
      <c r="F36" s="370"/>
      <c r="G36" s="370"/>
      <c r="H36" s="370"/>
      <c r="I36" s="370"/>
      <c r="J36" s="370"/>
      <c r="K36" s="370"/>
      <c r="L36" s="370"/>
    </row>
    <row r="37" spans="1:18" x14ac:dyDescent="0.2">
      <c r="A37" s="370"/>
      <c r="B37" s="370"/>
      <c r="D37" s="370"/>
      <c r="E37" s="370"/>
      <c r="F37" s="370"/>
      <c r="G37" s="370"/>
      <c r="H37" s="370"/>
      <c r="I37" s="370"/>
      <c r="J37" s="370"/>
      <c r="K37" s="370"/>
      <c r="L37" s="370"/>
    </row>
    <row r="38" spans="1:18" x14ac:dyDescent="0.2">
      <c r="A38" s="370"/>
      <c r="B38" s="370"/>
      <c r="D38" s="370"/>
      <c r="G38" s="370"/>
      <c r="J38" s="370"/>
    </row>
    <row r="39" spans="1:18" x14ac:dyDescent="0.2">
      <c r="A39" s="370"/>
      <c r="B39" s="370"/>
    </row>
    <row r="40" spans="1:18" x14ac:dyDescent="0.2">
      <c r="A40" s="370"/>
    </row>
    <row r="41" spans="1:18" x14ac:dyDescent="0.2">
      <c r="A41" s="370"/>
    </row>
  </sheetData>
  <mergeCells count="27">
    <mergeCell ref="A3:T3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K37:L37"/>
    <mergeCell ref="A39:B39"/>
    <mergeCell ref="Q5:R5"/>
    <mergeCell ref="S5:T5"/>
    <mergeCell ref="A7:B7"/>
    <mergeCell ref="A31:A32"/>
    <mergeCell ref="A34:R34"/>
    <mergeCell ref="A36:B38"/>
    <mergeCell ref="D36:F36"/>
    <mergeCell ref="G36:I36"/>
    <mergeCell ref="J36:L36"/>
    <mergeCell ref="D37:D38"/>
    <mergeCell ref="A40:A41"/>
    <mergeCell ref="E37:F37"/>
    <mergeCell ref="G37:G38"/>
    <mergeCell ref="H37:I37"/>
    <mergeCell ref="J37:J3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A4DC-4FDA-4891-B9BE-7DEEB6C6D160}">
  <dimension ref="A3:V37"/>
  <sheetViews>
    <sheetView workbookViewId="0">
      <selection activeCell="L40" sqref="L40:M40"/>
    </sheetView>
  </sheetViews>
  <sheetFormatPr defaultRowHeight="14.25" x14ac:dyDescent="0.2"/>
  <cols>
    <col min="1" max="1" width="4.5703125" style="1" customWidth="1"/>
    <col min="2" max="2" width="14.7109375" style="1" customWidth="1"/>
    <col min="3" max="3" width="7.42578125" style="1" customWidth="1"/>
    <col min="4" max="4" width="7.28515625" style="1" customWidth="1"/>
    <col min="5" max="9" width="7.5703125" style="1" customWidth="1"/>
    <col min="10" max="10" width="6.140625" style="1" customWidth="1"/>
    <col min="11" max="11" width="5.5703125" style="1" customWidth="1"/>
    <col min="12" max="13" width="6.140625" style="1" customWidth="1"/>
    <col min="14" max="16" width="7.5703125" style="1" customWidth="1"/>
    <col min="17" max="17" width="5.28515625" style="1" customWidth="1"/>
    <col min="18" max="18" width="6.85546875" style="1" customWidth="1"/>
    <col min="19" max="19" width="6.140625" style="1" customWidth="1"/>
    <col min="20" max="20" width="5.5703125" style="1" customWidth="1"/>
    <col min="21" max="22" width="6.85546875" style="1" customWidth="1"/>
    <col min="23" max="16384" width="9.140625" style="1"/>
  </cols>
  <sheetData>
    <row r="3" spans="1:22" ht="15" x14ac:dyDescent="0.2">
      <c r="A3" s="376" t="s">
        <v>1154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1:22" x14ac:dyDescent="0.2">
      <c r="A4" s="370"/>
      <c r="B4" s="370"/>
    </row>
    <row r="5" spans="1:22" x14ac:dyDescent="0.2">
      <c r="A5" s="438" t="s">
        <v>173</v>
      </c>
      <c r="B5" s="438"/>
      <c r="C5" s="438" t="s">
        <v>48</v>
      </c>
      <c r="D5" s="438"/>
      <c r="E5" s="439" t="s">
        <v>1155</v>
      </c>
      <c r="F5" s="440"/>
      <c r="G5" s="440"/>
      <c r="H5" s="440"/>
      <c r="I5" s="440"/>
      <c r="J5" s="440"/>
      <c r="K5" s="440"/>
      <c r="L5" s="440"/>
      <c r="M5" s="441"/>
      <c r="N5" s="438" t="s">
        <v>1156</v>
      </c>
      <c r="O5" s="438"/>
      <c r="P5" s="438"/>
      <c r="Q5" s="438"/>
      <c r="R5" s="438"/>
      <c r="S5" s="438"/>
      <c r="T5" s="438"/>
      <c r="U5" s="438"/>
      <c r="V5" s="438"/>
    </row>
    <row r="6" spans="1:22" ht="24.75" customHeight="1" x14ac:dyDescent="0.2">
      <c r="A6" s="438"/>
      <c r="B6" s="438"/>
      <c r="C6" s="438"/>
      <c r="D6" s="438"/>
      <c r="E6" s="438" t="s">
        <v>49</v>
      </c>
      <c r="F6" s="438"/>
      <c r="G6" s="438" t="s">
        <v>157</v>
      </c>
      <c r="H6" s="438"/>
      <c r="I6" s="438"/>
      <c r="J6" s="438"/>
      <c r="K6" s="371" t="s">
        <v>158</v>
      </c>
      <c r="L6" s="371"/>
      <c r="M6" s="371"/>
      <c r="N6" s="438" t="s">
        <v>49</v>
      </c>
      <c r="O6" s="438"/>
      <c r="P6" s="438" t="s">
        <v>157</v>
      </c>
      <c r="Q6" s="438"/>
      <c r="R6" s="438"/>
      <c r="S6" s="438"/>
      <c r="T6" s="371" t="s">
        <v>158</v>
      </c>
      <c r="U6" s="371"/>
      <c r="V6" s="371"/>
    </row>
    <row r="7" spans="1:22" x14ac:dyDescent="0.2">
      <c r="A7" s="438"/>
      <c r="B7" s="438"/>
      <c r="C7" s="438"/>
      <c r="D7" s="438"/>
      <c r="E7" s="438"/>
      <c r="F7" s="438"/>
      <c r="G7" s="371" t="s">
        <v>1157</v>
      </c>
      <c r="H7" s="371" t="s">
        <v>165</v>
      </c>
      <c r="I7" s="371" t="s">
        <v>1146</v>
      </c>
      <c r="J7" s="371" t="s">
        <v>1158</v>
      </c>
      <c r="K7" s="371" t="s">
        <v>1148</v>
      </c>
      <c r="L7" s="371" t="s">
        <v>1159</v>
      </c>
      <c r="M7" s="371" t="s">
        <v>170</v>
      </c>
      <c r="N7" s="438"/>
      <c r="O7" s="438"/>
      <c r="P7" s="371" t="s">
        <v>1157</v>
      </c>
      <c r="Q7" s="371" t="s">
        <v>165</v>
      </c>
      <c r="R7" s="371" t="s">
        <v>1146</v>
      </c>
      <c r="S7" s="371" t="s">
        <v>1158</v>
      </c>
      <c r="T7" s="371" t="s">
        <v>1148</v>
      </c>
      <c r="U7" s="371" t="s">
        <v>1159</v>
      </c>
      <c r="V7" s="371" t="s">
        <v>170</v>
      </c>
    </row>
    <row r="8" spans="1:22" x14ac:dyDescent="0.2">
      <c r="A8" s="438"/>
      <c r="B8" s="438"/>
      <c r="C8" s="257" t="s">
        <v>49</v>
      </c>
      <c r="D8" s="257" t="s">
        <v>171</v>
      </c>
      <c r="E8" s="257" t="s">
        <v>49</v>
      </c>
      <c r="F8" s="257" t="s">
        <v>171</v>
      </c>
      <c r="G8" s="371"/>
      <c r="H8" s="371"/>
      <c r="I8" s="371"/>
      <c r="J8" s="371"/>
      <c r="K8" s="371"/>
      <c r="L8" s="371"/>
      <c r="M8" s="371"/>
      <c r="N8" s="257" t="s">
        <v>49</v>
      </c>
      <c r="O8" s="257" t="s">
        <v>171</v>
      </c>
      <c r="P8" s="371"/>
      <c r="Q8" s="371"/>
      <c r="R8" s="371"/>
      <c r="S8" s="371"/>
      <c r="T8" s="371"/>
      <c r="U8" s="371"/>
      <c r="V8" s="371"/>
    </row>
    <row r="9" spans="1:22" ht="15" thickBot="1" x14ac:dyDescent="0.25">
      <c r="A9" s="436" t="s">
        <v>59</v>
      </c>
      <c r="B9" s="437"/>
      <c r="C9" s="188">
        <f>SUM(C10:C31)</f>
        <v>144</v>
      </c>
      <c r="D9" s="188">
        <f t="shared" ref="D9:V9" si="0">SUM(D10:D31)</f>
        <v>65</v>
      </c>
      <c r="E9" s="187">
        <f>SUM(E10:E31)</f>
        <v>51</v>
      </c>
      <c r="F9" s="187">
        <f t="shared" si="0"/>
        <v>28</v>
      </c>
      <c r="G9" s="188">
        <f t="shared" si="0"/>
        <v>0</v>
      </c>
      <c r="H9" s="188">
        <f t="shared" si="0"/>
        <v>0</v>
      </c>
      <c r="I9" s="188">
        <f t="shared" si="0"/>
        <v>0</v>
      </c>
      <c r="J9" s="188">
        <f t="shared" si="0"/>
        <v>0</v>
      </c>
      <c r="K9" s="188">
        <f t="shared" si="0"/>
        <v>0</v>
      </c>
      <c r="L9" s="188">
        <f t="shared" si="0"/>
        <v>13</v>
      </c>
      <c r="M9" s="188">
        <f t="shared" si="0"/>
        <v>38</v>
      </c>
      <c r="N9" s="187">
        <f t="shared" si="0"/>
        <v>93</v>
      </c>
      <c r="O9" s="187">
        <f t="shared" si="0"/>
        <v>37</v>
      </c>
      <c r="P9" s="188">
        <f t="shared" si="0"/>
        <v>1</v>
      </c>
      <c r="Q9" s="188">
        <f t="shared" si="0"/>
        <v>0</v>
      </c>
      <c r="R9" s="188">
        <f t="shared" si="0"/>
        <v>0</v>
      </c>
      <c r="S9" s="188">
        <f t="shared" si="0"/>
        <v>5</v>
      </c>
      <c r="T9" s="188">
        <f t="shared" si="0"/>
        <v>10</v>
      </c>
      <c r="U9" s="190">
        <f t="shared" si="0"/>
        <v>18</v>
      </c>
      <c r="V9" s="190">
        <f t="shared" si="0"/>
        <v>59</v>
      </c>
    </row>
    <row r="10" spans="1:22" x14ac:dyDescent="0.2">
      <c r="A10" s="245">
        <v>1</v>
      </c>
      <c r="B10" s="246" t="s">
        <v>60</v>
      </c>
      <c r="C10" s="200">
        <f t="shared" ref="C10:D31" si="1">+E10+N10</f>
        <v>0</v>
      </c>
      <c r="D10" s="200">
        <f t="shared" si="1"/>
        <v>0</v>
      </c>
      <c r="E10" s="258">
        <f>SUM(G10:M10)</f>
        <v>0</v>
      </c>
      <c r="F10" s="197"/>
      <c r="G10" s="198"/>
      <c r="H10" s="198"/>
      <c r="I10" s="198"/>
      <c r="J10" s="198"/>
      <c r="K10" s="198"/>
      <c r="L10" s="198"/>
      <c r="M10" s="198"/>
      <c r="N10" s="258">
        <f>SUM(P10:V10)</f>
        <v>0</v>
      </c>
      <c r="O10" s="197"/>
      <c r="P10" s="198"/>
      <c r="Q10" s="198"/>
      <c r="R10" s="198"/>
      <c r="S10" s="198"/>
      <c r="T10" s="198"/>
      <c r="U10" s="259"/>
      <c r="V10" s="259"/>
    </row>
    <row r="11" spans="1:22" x14ac:dyDescent="0.2">
      <c r="A11" s="249">
        <v>2</v>
      </c>
      <c r="B11" s="250" t="s">
        <v>61</v>
      </c>
      <c r="C11" s="258">
        <f t="shared" si="1"/>
        <v>0</v>
      </c>
      <c r="D11" s="258">
        <f t="shared" si="1"/>
        <v>0</v>
      </c>
      <c r="E11" s="258">
        <f t="shared" ref="E11:E32" si="2">SUM(G11:M11)</f>
        <v>0</v>
      </c>
      <c r="F11" s="197"/>
      <c r="G11" s="197"/>
      <c r="H11" s="197"/>
      <c r="I11" s="197"/>
      <c r="J11" s="197"/>
      <c r="K11" s="197"/>
      <c r="L11" s="197"/>
      <c r="M11" s="197"/>
      <c r="N11" s="258">
        <f t="shared" ref="N11:N32" si="3">SUM(P11:V11)</f>
        <v>0</v>
      </c>
      <c r="O11" s="197"/>
      <c r="P11" s="197"/>
      <c r="Q11" s="197"/>
      <c r="R11" s="197"/>
      <c r="S11" s="197"/>
      <c r="T11" s="197"/>
      <c r="U11" s="199"/>
      <c r="V11" s="199"/>
    </row>
    <row r="12" spans="1:22" x14ac:dyDescent="0.2">
      <c r="A12" s="245">
        <v>3</v>
      </c>
      <c r="B12" s="246" t="s">
        <v>62</v>
      </c>
      <c r="C12" s="200">
        <f t="shared" si="1"/>
        <v>0</v>
      </c>
      <c r="D12" s="200">
        <f t="shared" si="1"/>
        <v>0</v>
      </c>
      <c r="E12" s="258">
        <f t="shared" si="2"/>
        <v>0</v>
      </c>
      <c r="F12" s="197"/>
      <c r="G12" s="198"/>
      <c r="H12" s="198"/>
      <c r="I12" s="198"/>
      <c r="J12" s="198"/>
      <c r="K12" s="198"/>
      <c r="L12" s="198"/>
      <c r="M12" s="198"/>
      <c r="N12" s="258">
        <f t="shared" si="3"/>
        <v>0</v>
      </c>
      <c r="O12" s="197"/>
      <c r="P12" s="198"/>
      <c r="Q12" s="198"/>
      <c r="R12" s="198"/>
      <c r="S12" s="198"/>
      <c r="T12" s="198"/>
      <c r="U12" s="259"/>
      <c r="V12" s="259"/>
    </row>
    <row r="13" spans="1:22" x14ac:dyDescent="0.2">
      <c r="A13" s="249">
        <v>4</v>
      </c>
      <c r="B13" s="250" t="s">
        <v>63</v>
      </c>
      <c r="C13" s="258">
        <f t="shared" si="1"/>
        <v>0</v>
      </c>
      <c r="D13" s="258">
        <f t="shared" si="1"/>
        <v>0</v>
      </c>
      <c r="E13" s="258">
        <f t="shared" si="2"/>
        <v>0</v>
      </c>
      <c r="F13" s="197"/>
      <c r="G13" s="197"/>
      <c r="H13" s="197"/>
      <c r="I13" s="197"/>
      <c r="J13" s="197"/>
      <c r="K13" s="197"/>
      <c r="L13" s="197"/>
      <c r="M13" s="197"/>
      <c r="N13" s="258">
        <f t="shared" si="3"/>
        <v>0</v>
      </c>
      <c r="O13" s="197"/>
      <c r="P13" s="197"/>
      <c r="Q13" s="197"/>
      <c r="R13" s="197"/>
      <c r="S13" s="197"/>
      <c r="T13" s="197"/>
      <c r="U13" s="199"/>
      <c r="V13" s="199"/>
    </row>
    <row r="14" spans="1:22" x14ac:dyDescent="0.2">
      <c r="A14" s="245">
        <v>5</v>
      </c>
      <c r="B14" s="246" t="s">
        <v>64</v>
      </c>
      <c r="C14" s="200">
        <f t="shared" si="1"/>
        <v>0</v>
      </c>
      <c r="D14" s="200">
        <f t="shared" si="1"/>
        <v>0</v>
      </c>
      <c r="E14" s="258">
        <f t="shared" si="2"/>
        <v>0</v>
      </c>
      <c r="F14" s="197"/>
      <c r="G14" s="198"/>
      <c r="H14" s="198"/>
      <c r="I14" s="198"/>
      <c r="J14" s="198"/>
      <c r="K14" s="198"/>
      <c r="L14" s="198"/>
      <c r="M14" s="198"/>
      <c r="N14" s="258">
        <f t="shared" si="3"/>
        <v>0</v>
      </c>
      <c r="O14" s="197"/>
      <c r="P14" s="198"/>
      <c r="Q14" s="198"/>
      <c r="R14" s="198"/>
      <c r="S14" s="198"/>
      <c r="T14" s="198"/>
      <c r="U14" s="259"/>
      <c r="V14" s="259"/>
    </row>
    <row r="15" spans="1:22" x14ac:dyDescent="0.2">
      <c r="A15" s="249">
        <v>6</v>
      </c>
      <c r="B15" s="250" t="s">
        <v>65</v>
      </c>
      <c r="C15" s="258">
        <f t="shared" si="1"/>
        <v>0</v>
      </c>
      <c r="D15" s="258">
        <f t="shared" si="1"/>
        <v>0</v>
      </c>
      <c r="E15" s="258">
        <f t="shared" si="2"/>
        <v>0</v>
      </c>
      <c r="F15" s="197"/>
      <c r="G15" s="197"/>
      <c r="H15" s="197"/>
      <c r="I15" s="197"/>
      <c r="J15" s="197"/>
      <c r="K15" s="197"/>
      <c r="L15" s="197"/>
      <c r="M15" s="197"/>
      <c r="N15" s="258">
        <f t="shared" si="3"/>
        <v>0</v>
      </c>
      <c r="O15" s="197"/>
      <c r="P15" s="197"/>
      <c r="Q15" s="197"/>
      <c r="R15" s="197"/>
      <c r="S15" s="197"/>
      <c r="T15" s="197"/>
      <c r="U15" s="199"/>
      <c r="V15" s="199"/>
    </row>
    <row r="16" spans="1:22" x14ac:dyDescent="0.2">
      <c r="A16" s="245">
        <v>7</v>
      </c>
      <c r="B16" s="246" t="s">
        <v>66</v>
      </c>
      <c r="C16" s="200">
        <f t="shared" si="1"/>
        <v>3</v>
      </c>
      <c r="D16" s="200">
        <f t="shared" si="1"/>
        <v>1</v>
      </c>
      <c r="E16" s="258">
        <f t="shared" si="2"/>
        <v>0</v>
      </c>
      <c r="F16" s="197"/>
      <c r="G16" s="198"/>
      <c r="H16" s="198"/>
      <c r="I16" s="198"/>
      <c r="J16" s="198"/>
      <c r="K16" s="198"/>
      <c r="L16" s="198"/>
      <c r="M16" s="198"/>
      <c r="N16" s="258">
        <f t="shared" si="3"/>
        <v>3</v>
      </c>
      <c r="O16" s="197">
        <v>1</v>
      </c>
      <c r="P16" s="198"/>
      <c r="Q16" s="198"/>
      <c r="R16" s="198"/>
      <c r="S16" s="198"/>
      <c r="T16" s="198"/>
      <c r="U16" s="259"/>
      <c r="V16" s="259">
        <v>3</v>
      </c>
    </row>
    <row r="17" spans="1:22" x14ac:dyDescent="0.2">
      <c r="A17" s="249">
        <v>8</v>
      </c>
      <c r="B17" s="250" t="s">
        <v>67</v>
      </c>
      <c r="C17" s="258">
        <f t="shared" si="1"/>
        <v>0</v>
      </c>
      <c r="D17" s="258">
        <f t="shared" si="1"/>
        <v>0</v>
      </c>
      <c r="E17" s="258">
        <f t="shared" si="2"/>
        <v>0</v>
      </c>
      <c r="F17" s="197"/>
      <c r="G17" s="197"/>
      <c r="H17" s="197"/>
      <c r="I17" s="197"/>
      <c r="J17" s="197"/>
      <c r="K17" s="197"/>
      <c r="L17" s="197"/>
      <c r="M17" s="197"/>
      <c r="N17" s="258">
        <f t="shared" si="3"/>
        <v>0</v>
      </c>
      <c r="O17" s="197"/>
      <c r="P17" s="197"/>
      <c r="Q17" s="197"/>
      <c r="R17" s="197"/>
      <c r="S17" s="197"/>
      <c r="T17" s="197"/>
      <c r="U17" s="199"/>
      <c r="V17" s="199"/>
    </row>
    <row r="18" spans="1:22" x14ac:dyDescent="0.2">
      <c r="A18" s="245">
        <v>9</v>
      </c>
      <c r="B18" s="246" t="s">
        <v>68</v>
      </c>
      <c r="C18" s="200">
        <f t="shared" si="1"/>
        <v>0</v>
      </c>
      <c r="D18" s="200">
        <f t="shared" si="1"/>
        <v>0</v>
      </c>
      <c r="E18" s="258">
        <f t="shared" si="2"/>
        <v>0</v>
      </c>
      <c r="F18" s="197"/>
      <c r="G18" s="198"/>
      <c r="H18" s="198"/>
      <c r="I18" s="198"/>
      <c r="J18" s="198"/>
      <c r="K18" s="198"/>
      <c r="L18" s="198"/>
      <c r="M18" s="198"/>
      <c r="N18" s="258">
        <f t="shared" si="3"/>
        <v>0</v>
      </c>
      <c r="O18" s="197"/>
      <c r="P18" s="198"/>
      <c r="Q18" s="198"/>
      <c r="R18" s="198"/>
      <c r="S18" s="198"/>
      <c r="T18" s="198"/>
      <c r="U18" s="259"/>
      <c r="V18" s="259"/>
    </row>
    <row r="19" spans="1:22" x14ac:dyDescent="0.2">
      <c r="A19" s="249">
        <v>10</v>
      </c>
      <c r="B19" s="250" t="s">
        <v>69</v>
      </c>
      <c r="C19" s="258">
        <f t="shared" si="1"/>
        <v>0</v>
      </c>
      <c r="D19" s="258">
        <f t="shared" si="1"/>
        <v>0</v>
      </c>
      <c r="E19" s="258">
        <f t="shared" si="2"/>
        <v>0</v>
      </c>
      <c r="F19" s="197"/>
      <c r="G19" s="197"/>
      <c r="H19" s="197"/>
      <c r="I19" s="197"/>
      <c r="J19" s="197"/>
      <c r="K19" s="197"/>
      <c r="L19" s="197"/>
      <c r="M19" s="197"/>
      <c r="N19" s="258">
        <f t="shared" si="3"/>
        <v>0</v>
      </c>
      <c r="O19" s="197"/>
      <c r="P19" s="197"/>
      <c r="Q19" s="197"/>
      <c r="R19" s="197"/>
      <c r="S19" s="197"/>
      <c r="T19" s="197"/>
      <c r="U19" s="199"/>
      <c r="V19" s="199"/>
    </row>
    <row r="20" spans="1:22" x14ac:dyDescent="0.2">
      <c r="A20" s="245">
        <v>11</v>
      </c>
      <c r="B20" s="246" t="s">
        <v>70</v>
      </c>
      <c r="C20" s="200">
        <f t="shared" si="1"/>
        <v>25</v>
      </c>
      <c r="D20" s="200">
        <f t="shared" si="1"/>
        <v>11</v>
      </c>
      <c r="E20" s="258">
        <f t="shared" si="2"/>
        <v>0</v>
      </c>
      <c r="F20" s="197"/>
      <c r="G20" s="198"/>
      <c r="H20" s="198"/>
      <c r="I20" s="198"/>
      <c r="J20" s="198"/>
      <c r="K20" s="198"/>
      <c r="L20" s="198"/>
      <c r="M20" s="198"/>
      <c r="N20" s="258">
        <f t="shared" si="3"/>
        <v>25</v>
      </c>
      <c r="O20" s="197">
        <v>11</v>
      </c>
      <c r="P20" s="198"/>
      <c r="Q20" s="198"/>
      <c r="R20" s="198"/>
      <c r="S20" s="198"/>
      <c r="T20" s="198">
        <v>3</v>
      </c>
      <c r="U20" s="259">
        <v>1</v>
      </c>
      <c r="V20" s="259">
        <v>21</v>
      </c>
    </row>
    <row r="21" spans="1:22" x14ac:dyDescent="0.2">
      <c r="A21" s="249">
        <v>12</v>
      </c>
      <c r="B21" s="250" t="s">
        <v>71</v>
      </c>
      <c r="C21" s="258">
        <f t="shared" si="1"/>
        <v>0</v>
      </c>
      <c r="D21" s="258">
        <f t="shared" si="1"/>
        <v>0</v>
      </c>
      <c r="E21" s="258">
        <f t="shared" si="2"/>
        <v>0</v>
      </c>
      <c r="F21" s="197"/>
      <c r="G21" s="197"/>
      <c r="H21" s="197"/>
      <c r="I21" s="197"/>
      <c r="J21" s="197"/>
      <c r="K21" s="197"/>
      <c r="L21" s="197"/>
      <c r="M21" s="197"/>
      <c r="N21" s="258">
        <f t="shared" si="3"/>
        <v>0</v>
      </c>
      <c r="O21" s="197"/>
      <c r="P21" s="197"/>
      <c r="Q21" s="197"/>
      <c r="R21" s="197"/>
      <c r="S21" s="197"/>
      <c r="T21" s="197"/>
      <c r="U21" s="199"/>
      <c r="V21" s="199"/>
    </row>
    <row r="22" spans="1:22" x14ac:dyDescent="0.2">
      <c r="A22" s="245">
        <v>13</v>
      </c>
      <c r="B22" s="246" t="s">
        <v>72</v>
      </c>
      <c r="C22" s="200">
        <f t="shared" si="1"/>
        <v>0</v>
      </c>
      <c r="D22" s="200">
        <f t="shared" si="1"/>
        <v>0</v>
      </c>
      <c r="E22" s="258">
        <f t="shared" si="2"/>
        <v>0</v>
      </c>
      <c r="F22" s="197"/>
      <c r="G22" s="198"/>
      <c r="H22" s="198"/>
      <c r="I22" s="198"/>
      <c r="J22" s="198"/>
      <c r="K22" s="198"/>
      <c r="L22" s="198"/>
      <c r="M22" s="198"/>
      <c r="N22" s="258">
        <f t="shared" si="3"/>
        <v>0</v>
      </c>
      <c r="O22" s="197"/>
      <c r="P22" s="198"/>
      <c r="Q22" s="198"/>
      <c r="R22" s="198"/>
      <c r="S22" s="198"/>
      <c r="T22" s="198"/>
      <c r="U22" s="259"/>
      <c r="V22" s="259"/>
    </row>
    <row r="23" spans="1:22" x14ac:dyDescent="0.2">
      <c r="A23" s="249">
        <v>14</v>
      </c>
      <c r="B23" s="250" t="s">
        <v>73</v>
      </c>
      <c r="C23" s="258">
        <f t="shared" si="1"/>
        <v>0</v>
      </c>
      <c r="D23" s="258">
        <f t="shared" si="1"/>
        <v>0</v>
      </c>
      <c r="E23" s="258">
        <f t="shared" si="2"/>
        <v>0</v>
      </c>
      <c r="F23" s="197"/>
      <c r="G23" s="197"/>
      <c r="H23" s="197"/>
      <c r="I23" s="197"/>
      <c r="J23" s="197"/>
      <c r="K23" s="197"/>
      <c r="L23" s="197"/>
      <c r="M23" s="197"/>
      <c r="N23" s="258">
        <f t="shared" si="3"/>
        <v>0</v>
      </c>
      <c r="O23" s="197"/>
      <c r="P23" s="197"/>
      <c r="Q23" s="197"/>
      <c r="R23" s="197"/>
      <c r="S23" s="197"/>
      <c r="T23" s="197"/>
      <c r="U23" s="199"/>
      <c r="V23" s="199"/>
    </row>
    <row r="24" spans="1:22" x14ac:dyDescent="0.2">
      <c r="A24" s="245">
        <v>15</v>
      </c>
      <c r="B24" s="246" t="s">
        <v>74</v>
      </c>
      <c r="C24" s="200">
        <f t="shared" si="1"/>
        <v>0</v>
      </c>
      <c r="D24" s="200">
        <f t="shared" si="1"/>
        <v>0</v>
      </c>
      <c r="E24" s="258">
        <f t="shared" si="2"/>
        <v>0</v>
      </c>
      <c r="F24" s="197"/>
      <c r="G24" s="198"/>
      <c r="H24" s="198"/>
      <c r="I24" s="198"/>
      <c r="J24" s="198"/>
      <c r="K24" s="198"/>
      <c r="L24" s="198"/>
      <c r="M24" s="198"/>
      <c r="N24" s="258">
        <f t="shared" si="3"/>
        <v>0</v>
      </c>
      <c r="O24" s="197"/>
      <c r="P24" s="198"/>
      <c r="Q24" s="198"/>
      <c r="R24" s="198"/>
      <c r="S24" s="198"/>
      <c r="T24" s="198"/>
      <c r="U24" s="259"/>
      <c r="V24" s="259"/>
    </row>
    <row r="25" spans="1:22" x14ac:dyDescent="0.2">
      <c r="A25" s="249">
        <v>16</v>
      </c>
      <c r="B25" s="250" t="s">
        <v>75</v>
      </c>
      <c r="C25" s="258">
        <f t="shared" si="1"/>
        <v>1</v>
      </c>
      <c r="D25" s="258">
        <f t="shared" si="1"/>
        <v>0</v>
      </c>
      <c r="E25" s="258">
        <f t="shared" si="2"/>
        <v>0</v>
      </c>
      <c r="F25" s="197"/>
      <c r="G25" s="197"/>
      <c r="H25" s="197"/>
      <c r="I25" s="197"/>
      <c r="J25" s="197"/>
      <c r="K25" s="197"/>
      <c r="L25" s="197"/>
      <c r="M25" s="197"/>
      <c r="N25" s="258">
        <f t="shared" si="3"/>
        <v>1</v>
      </c>
      <c r="O25" s="197"/>
      <c r="P25" s="197">
        <v>1</v>
      </c>
      <c r="Q25" s="197"/>
      <c r="R25" s="197"/>
      <c r="S25" s="197"/>
      <c r="T25" s="197"/>
      <c r="U25" s="199"/>
      <c r="V25" s="199"/>
    </row>
    <row r="26" spans="1:22" x14ac:dyDescent="0.2">
      <c r="A26" s="245">
        <v>17</v>
      </c>
      <c r="B26" s="246" t="s">
        <v>76</v>
      </c>
      <c r="C26" s="200">
        <f t="shared" si="1"/>
        <v>0</v>
      </c>
      <c r="D26" s="200">
        <f t="shared" si="1"/>
        <v>0</v>
      </c>
      <c r="E26" s="258">
        <f t="shared" si="2"/>
        <v>0</v>
      </c>
      <c r="F26" s="197"/>
      <c r="G26" s="198"/>
      <c r="H26" s="198"/>
      <c r="I26" s="198"/>
      <c r="J26" s="198"/>
      <c r="K26" s="198"/>
      <c r="L26" s="198"/>
      <c r="M26" s="198"/>
      <c r="N26" s="258">
        <f t="shared" si="3"/>
        <v>0</v>
      </c>
      <c r="O26" s="197"/>
      <c r="P26" s="198"/>
      <c r="Q26" s="198"/>
      <c r="R26" s="198"/>
      <c r="S26" s="198"/>
      <c r="T26" s="198"/>
      <c r="U26" s="259"/>
      <c r="V26" s="259"/>
    </row>
    <row r="27" spans="1:22" x14ac:dyDescent="0.2">
      <c r="A27" s="249">
        <v>18</v>
      </c>
      <c r="B27" s="250" t="s">
        <v>77</v>
      </c>
      <c r="C27" s="258">
        <f t="shared" si="1"/>
        <v>0</v>
      </c>
      <c r="D27" s="258">
        <f t="shared" si="1"/>
        <v>0</v>
      </c>
      <c r="E27" s="258">
        <f t="shared" si="2"/>
        <v>0</v>
      </c>
      <c r="F27" s="197"/>
      <c r="G27" s="197"/>
      <c r="H27" s="197"/>
      <c r="I27" s="197"/>
      <c r="J27" s="197"/>
      <c r="K27" s="197"/>
      <c r="L27" s="197"/>
      <c r="M27" s="197"/>
      <c r="N27" s="258">
        <f t="shared" si="3"/>
        <v>0</v>
      </c>
      <c r="O27" s="197"/>
      <c r="P27" s="197"/>
      <c r="Q27" s="197"/>
      <c r="R27" s="197"/>
      <c r="S27" s="197"/>
      <c r="T27" s="197"/>
      <c r="U27" s="199"/>
      <c r="V27" s="199"/>
    </row>
    <row r="28" spans="1:22" x14ac:dyDescent="0.2">
      <c r="A28" s="245">
        <v>19</v>
      </c>
      <c r="B28" s="246" t="s">
        <v>78</v>
      </c>
      <c r="C28" s="200">
        <f t="shared" si="1"/>
        <v>115</v>
      </c>
      <c r="D28" s="200">
        <f t="shared" si="1"/>
        <v>53</v>
      </c>
      <c r="E28" s="258">
        <f t="shared" si="2"/>
        <v>51</v>
      </c>
      <c r="F28" s="197">
        <v>28</v>
      </c>
      <c r="G28" s="198"/>
      <c r="H28" s="198"/>
      <c r="I28" s="198"/>
      <c r="J28" s="198"/>
      <c r="K28" s="198"/>
      <c r="L28" s="198">
        <v>13</v>
      </c>
      <c r="M28" s="198">
        <v>38</v>
      </c>
      <c r="N28" s="258">
        <f t="shared" si="3"/>
        <v>64</v>
      </c>
      <c r="O28" s="197">
        <v>25</v>
      </c>
      <c r="P28" s="198"/>
      <c r="Q28" s="198"/>
      <c r="R28" s="198"/>
      <c r="S28" s="198">
        <v>5</v>
      </c>
      <c r="T28" s="198">
        <v>7</v>
      </c>
      <c r="U28" s="259">
        <v>17</v>
      </c>
      <c r="V28" s="259">
        <v>35</v>
      </c>
    </row>
    <row r="29" spans="1:22" x14ac:dyDescent="0.2">
      <c r="A29" s="249">
        <v>20</v>
      </c>
      <c r="B29" s="250" t="s">
        <v>79</v>
      </c>
      <c r="C29" s="258">
        <f t="shared" si="1"/>
        <v>0</v>
      </c>
      <c r="D29" s="258">
        <f t="shared" si="1"/>
        <v>0</v>
      </c>
      <c r="E29" s="258">
        <f t="shared" si="2"/>
        <v>0</v>
      </c>
      <c r="F29" s="197"/>
      <c r="G29" s="197"/>
      <c r="H29" s="197"/>
      <c r="I29" s="197"/>
      <c r="J29" s="197"/>
      <c r="K29" s="197"/>
      <c r="L29" s="197"/>
      <c r="M29" s="197"/>
      <c r="N29" s="258">
        <f t="shared" si="3"/>
        <v>0</v>
      </c>
      <c r="O29" s="197"/>
      <c r="P29" s="197"/>
      <c r="Q29" s="197"/>
      <c r="R29" s="197"/>
      <c r="S29" s="197"/>
      <c r="T29" s="197"/>
      <c r="U29" s="199"/>
      <c r="V29" s="199"/>
    </row>
    <row r="30" spans="1:22" x14ac:dyDescent="0.2">
      <c r="A30" s="245">
        <v>21</v>
      </c>
      <c r="B30" s="246" t="s">
        <v>80</v>
      </c>
      <c r="C30" s="200">
        <f t="shared" si="1"/>
        <v>0</v>
      </c>
      <c r="D30" s="200">
        <f t="shared" si="1"/>
        <v>0</v>
      </c>
      <c r="E30" s="258">
        <f t="shared" si="2"/>
        <v>0</v>
      </c>
      <c r="F30" s="197"/>
      <c r="G30" s="198"/>
      <c r="H30" s="198"/>
      <c r="I30" s="198"/>
      <c r="J30" s="198"/>
      <c r="K30" s="198"/>
      <c r="L30" s="198"/>
      <c r="M30" s="198"/>
      <c r="N30" s="258">
        <f t="shared" si="3"/>
        <v>0</v>
      </c>
      <c r="O30" s="197"/>
      <c r="P30" s="198"/>
      <c r="Q30" s="198"/>
      <c r="R30" s="198"/>
      <c r="S30" s="198"/>
      <c r="T30" s="198"/>
      <c r="U30" s="259"/>
      <c r="V30" s="259"/>
    </row>
    <row r="31" spans="1:22" x14ac:dyDescent="0.2">
      <c r="A31" s="260">
        <v>22</v>
      </c>
      <c r="B31" s="250" t="s">
        <v>81</v>
      </c>
      <c r="C31" s="258">
        <f t="shared" si="1"/>
        <v>0</v>
      </c>
      <c r="D31" s="258">
        <f t="shared" si="1"/>
        <v>0</v>
      </c>
      <c r="E31" s="258">
        <f t="shared" si="2"/>
        <v>0</v>
      </c>
      <c r="F31" s="197"/>
      <c r="G31" s="197"/>
      <c r="H31" s="197"/>
      <c r="I31" s="197"/>
      <c r="J31" s="197"/>
      <c r="K31" s="197"/>
      <c r="L31" s="197"/>
      <c r="M31" s="197"/>
      <c r="N31" s="258">
        <f t="shared" si="3"/>
        <v>0</v>
      </c>
      <c r="O31" s="197"/>
      <c r="P31" s="197"/>
      <c r="Q31" s="197"/>
      <c r="R31" s="197"/>
      <c r="S31" s="197"/>
      <c r="T31" s="197"/>
      <c r="U31" s="197"/>
      <c r="V31" s="197"/>
    </row>
    <row r="32" spans="1:22" x14ac:dyDescent="0.2">
      <c r="A32" s="245">
        <v>23</v>
      </c>
      <c r="B32" s="246" t="s">
        <v>82</v>
      </c>
      <c r="C32" s="261">
        <f t="shared" ref="C32:D32" si="4">+E32+N32</f>
        <v>0</v>
      </c>
      <c r="D32" s="261">
        <f t="shared" si="4"/>
        <v>0</v>
      </c>
      <c r="E32" s="258">
        <f t="shared" si="2"/>
        <v>0</v>
      </c>
      <c r="F32" s="197"/>
      <c r="N32" s="258">
        <f t="shared" si="3"/>
        <v>0</v>
      </c>
      <c r="O32" s="197"/>
    </row>
    <row r="33" spans="1:22" x14ac:dyDescent="0.2">
      <c r="A33" s="434" t="s">
        <v>100</v>
      </c>
      <c r="B33" s="251" t="s">
        <v>16</v>
      </c>
      <c r="C33" s="252">
        <f>SUM(C29+C32)</f>
        <v>0</v>
      </c>
      <c r="D33" s="252">
        <f t="shared" ref="D33:V33" si="5">SUM(D29+D32)</f>
        <v>0</v>
      </c>
      <c r="E33" s="252">
        <f t="shared" si="5"/>
        <v>0</v>
      </c>
      <c r="F33" s="252">
        <f t="shared" si="5"/>
        <v>0</v>
      </c>
      <c r="G33" s="252">
        <f t="shared" si="5"/>
        <v>0</v>
      </c>
      <c r="H33" s="252">
        <f t="shared" si="5"/>
        <v>0</v>
      </c>
      <c r="I33" s="252">
        <f t="shared" si="5"/>
        <v>0</v>
      </c>
      <c r="J33" s="252">
        <f t="shared" si="5"/>
        <v>0</v>
      </c>
      <c r="K33" s="252">
        <f t="shared" si="5"/>
        <v>0</v>
      </c>
      <c r="L33" s="252">
        <f t="shared" si="5"/>
        <v>0</v>
      </c>
      <c r="M33" s="252">
        <f t="shared" si="5"/>
        <v>0</v>
      </c>
      <c r="N33" s="252">
        <f t="shared" si="5"/>
        <v>0</v>
      </c>
      <c r="O33" s="252">
        <f t="shared" si="5"/>
        <v>0</v>
      </c>
      <c r="P33" s="252">
        <f t="shared" si="5"/>
        <v>0</v>
      </c>
      <c r="Q33" s="252">
        <f t="shared" si="5"/>
        <v>0</v>
      </c>
      <c r="R33" s="252">
        <f t="shared" si="5"/>
        <v>0</v>
      </c>
      <c r="S33" s="252">
        <f t="shared" si="5"/>
        <v>0</v>
      </c>
      <c r="T33" s="252">
        <f t="shared" si="5"/>
        <v>0</v>
      </c>
      <c r="U33" s="253">
        <f t="shared" si="5"/>
        <v>0</v>
      </c>
      <c r="V33" s="253">
        <f t="shared" si="5"/>
        <v>0</v>
      </c>
    </row>
    <row r="34" spans="1:22" x14ac:dyDescent="0.2">
      <c r="A34" s="435"/>
      <c r="B34" s="254" t="s">
        <v>17</v>
      </c>
      <c r="C34" s="255">
        <f>SUM(C10:C28)+C30+C31</f>
        <v>144</v>
      </c>
      <c r="D34" s="255">
        <f t="shared" ref="D34:V34" si="6">SUM(D10:D28)+D30+D31</f>
        <v>65</v>
      </c>
      <c r="E34" s="255">
        <f t="shared" si="6"/>
        <v>51</v>
      </c>
      <c r="F34" s="255">
        <f t="shared" si="6"/>
        <v>28</v>
      </c>
      <c r="G34" s="255">
        <f t="shared" si="6"/>
        <v>0</v>
      </c>
      <c r="H34" s="255">
        <f t="shared" si="6"/>
        <v>0</v>
      </c>
      <c r="I34" s="255">
        <f t="shared" si="6"/>
        <v>0</v>
      </c>
      <c r="J34" s="255">
        <f t="shared" si="6"/>
        <v>0</v>
      </c>
      <c r="K34" s="255">
        <f t="shared" si="6"/>
        <v>0</v>
      </c>
      <c r="L34" s="255">
        <f t="shared" ref="L34" si="7">SUM(L10:L28)+L30+L31</f>
        <v>13</v>
      </c>
      <c r="M34" s="255">
        <f t="shared" si="6"/>
        <v>38</v>
      </c>
      <c r="N34" s="255">
        <f t="shared" si="6"/>
        <v>93</v>
      </c>
      <c r="O34" s="255">
        <f t="shared" si="6"/>
        <v>37</v>
      </c>
      <c r="P34" s="255">
        <f t="shared" si="6"/>
        <v>1</v>
      </c>
      <c r="Q34" s="255">
        <f t="shared" si="6"/>
        <v>0</v>
      </c>
      <c r="R34" s="255">
        <f t="shared" si="6"/>
        <v>0</v>
      </c>
      <c r="S34" s="255">
        <f t="shared" si="6"/>
        <v>5</v>
      </c>
      <c r="T34" s="255">
        <f t="shared" si="6"/>
        <v>10</v>
      </c>
      <c r="U34" s="256">
        <f t="shared" ref="U34" si="8">SUM(U10:U28)+U30+U31</f>
        <v>18</v>
      </c>
      <c r="V34" s="256">
        <f t="shared" si="6"/>
        <v>59</v>
      </c>
    </row>
    <row r="36" spans="1:22" x14ac:dyDescent="0.2">
      <c r="A36" s="381" t="s">
        <v>1152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</row>
    <row r="37" spans="1:22" x14ac:dyDescent="0.2">
      <c r="A37" s="14" t="s">
        <v>1153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</sheetData>
  <mergeCells count="29">
    <mergeCell ref="A3:V3"/>
    <mergeCell ref="A4:B4"/>
    <mergeCell ref="A5:B8"/>
    <mergeCell ref="C5:D7"/>
    <mergeCell ref="E5:M5"/>
    <mergeCell ref="N5:V5"/>
    <mergeCell ref="E6:F7"/>
    <mergeCell ref="G6:J6"/>
    <mergeCell ref="K6:M6"/>
    <mergeCell ref="N6:O7"/>
    <mergeCell ref="T7:T8"/>
    <mergeCell ref="U7:U8"/>
    <mergeCell ref="V7:V8"/>
    <mergeCell ref="P6:S6"/>
    <mergeCell ref="T6:V6"/>
    <mergeCell ref="P7:P8"/>
    <mergeCell ref="A9:B9"/>
    <mergeCell ref="A33:A34"/>
    <mergeCell ref="A36:S36"/>
    <mergeCell ref="Q7:Q8"/>
    <mergeCell ref="R7:R8"/>
    <mergeCell ref="S7:S8"/>
    <mergeCell ref="G7:G8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4292-7818-4D40-AA2B-EC161D38C257}">
  <dimension ref="A3:X36"/>
  <sheetViews>
    <sheetView workbookViewId="0">
      <selection activeCell="O37" sqref="O37"/>
    </sheetView>
  </sheetViews>
  <sheetFormatPr defaultRowHeight="14.25" x14ac:dyDescent="0.2"/>
  <cols>
    <col min="1" max="1" width="4.28515625" style="1" customWidth="1"/>
    <col min="2" max="2" width="14.7109375" style="1" customWidth="1"/>
    <col min="3" max="4" width="8.85546875" style="1" customWidth="1"/>
    <col min="5" max="5" width="6" style="1" customWidth="1"/>
    <col min="6" max="6" width="6.140625" style="1" customWidth="1"/>
    <col min="7" max="8" width="6" style="1" customWidth="1"/>
    <col min="9" max="9" width="6.140625" style="1" customWidth="1"/>
    <col min="10" max="11" width="6.5703125" style="1" customWidth="1"/>
    <col min="12" max="12" width="6.42578125" style="1" customWidth="1"/>
    <col min="13" max="13" width="7.42578125" style="1" customWidth="1"/>
    <col min="14" max="14" width="6.140625" style="1" customWidth="1"/>
    <col min="15" max="15" width="7.7109375" style="1" customWidth="1"/>
    <col min="16" max="16" width="6.140625" style="1" customWidth="1"/>
    <col min="17" max="17" width="7.85546875" style="1" customWidth="1"/>
    <col min="18" max="18" width="6" style="1" customWidth="1"/>
    <col min="19" max="19" width="7.5703125" style="1" customWidth="1"/>
    <col min="20" max="20" width="6.140625" style="1" customWidth="1"/>
    <col min="21" max="21" width="7.42578125" style="1" customWidth="1"/>
    <col min="22" max="22" width="5.7109375" style="1" customWidth="1"/>
    <col min="23" max="24" width="7.5703125" style="1" customWidth="1"/>
    <col min="25" max="16384" width="9.140625" style="1"/>
  </cols>
  <sheetData>
    <row r="3" spans="1:24" ht="15" x14ac:dyDescent="0.25">
      <c r="A3" s="364" t="s">
        <v>1160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5" spans="1:24" x14ac:dyDescent="0.2">
      <c r="A5" s="371" t="s">
        <v>111</v>
      </c>
      <c r="B5" s="371" t="s">
        <v>47</v>
      </c>
      <c r="C5" s="371" t="s">
        <v>48</v>
      </c>
      <c r="D5" s="371"/>
      <c r="E5" s="371" t="s">
        <v>1161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</row>
    <row r="6" spans="1:24" ht="27.75" customHeight="1" x14ac:dyDescent="0.2">
      <c r="A6" s="371"/>
      <c r="B6" s="371"/>
      <c r="C6" s="371"/>
      <c r="D6" s="371"/>
      <c r="E6" s="371" t="s">
        <v>1162</v>
      </c>
      <c r="F6" s="371"/>
      <c r="G6" s="371">
        <v>11</v>
      </c>
      <c r="H6" s="371"/>
      <c r="I6" s="371">
        <v>12</v>
      </c>
      <c r="J6" s="371"/>
      <c r="K6" s="371">
        <v>13</v>
      </c>
      <c r="L6" s="371"/>
      <c r="M6" s="371">
        <v>14</v>
      </c>
      <c r="N6" s="371"/>
      <c r="O6" s="371">
        <v>15</v>
      </c>
      <c r="P6" s="371"/>
      <c r="Q6" s="371">
        <v>16</v>
      </c>
      <c r="R6" s="371"/>
      <c r="S6" s="371">
        <v>17</v>
      </c>
      <c r="T6" s="371"/>
      <c r="U6" s="371">
        <v>18</v>
      </c>
      <c r="V6" s="371"/>
      <c r="W6" s="371" t="s">
        <v>1163</v>
      </c>
      <c r="X6" s="371"/>
    </row>
    <row r="7" spans="1:24" x14ac:dyDescent="0.2">
      <c r="A7" s="371"/>
      <c r="B7" s="371"/>
      <c r="C7" s="40" t="s">
        <v>49</v>
      </c>
      <c r="D7" s="40" t="s">
        <v>171</v>
      </c>
      <c r="E7" s="40" t="s">
        <v>49</v>
      </c>
      <c r="F7" s="40" t="s">
        <v>171</v>
      </c>
      <c r="G7" s="40" t="s">
        <v>49</v>
      </c>
      <c r="H7" s="40" t="s">
        <v>171</v>
      </c>
      <c r="I7" s="40" t="s">
        <v>49</v>
      </c>
      <c r="J7" s="40" t="s">
        <v>171</v>
      </c>
      <c r="K7" s="40" t="s">
        <v>49</v>
      </c>
      <c r="L7" s="40" t="s">
        <v>171</v>
      </c>
      <c r="M7" s="40" t="s">
        <v>49</v>
      </c>
      <c r="N7" s="40" t="s">
        <v>171</v>
      </c>
      <c r="O7" s="40" t="s">
        <v>49</v>
      </c>
      <c r="P7" s="40" t="s">
        <v>171</v>
      </c>
      <c r="Q7" s="40" t="s">
        <v>49</v>
      </c>
      <c r="R7" s="40" t="s">
        <v>171</v>
      </c>
      <c r="S7" s="40" t="s">
        <v>49</v>
      </c>
      <c r="T7" s="40" t="s">
        <v>171</v>
      </c>
      <c r="U7" s="40" t="s">
        <v>49</v>
      </c>
      <c r="V7" s="40" t="s">
        <v>171</v>
      </c>
      <c r="W7" s="40" t="s">
        <v>49</v>
      </c>
      <c r="X7" s="40" t="s">
        <v>171</v>
      </c>
    </row>
    <row r="8" spans="1:24" ht="15" thickBot="1" x14ac:dyDescent="0.25">
      <c r="A8" s="432" t="s">
        <v>59</v>
      </c>
      <c r="B8" s="433"/>
      <c r="C8" s="243">
        <f>SUM(C9:C30)</f>
        <v>5340</v>
      </c>
      <c r="D8" s="243">
        <f t="shared" ref="D8:X8" si="0">SUM(D9:D30)</f>
        <v>1378</v>
      </c>
      <c r="E8" s="243">
        <f t="shared" si="0"/>
        <v>218</v>
      </c>
      <c r="F8" s="243">
        <f t="shared" si="0"/>
        <v>56</v>
      </c>
      <c r="G8" s="243">
        <f t="shared" si="0"/>
        <v>151</v>
      </c>
      <c r="H8" s="243">
        <f t="shared" si="0"/>
        <v>41</v>
      </c>
      <c r="I8" s="243">
        <f t="shared" si="0"/>
        <v>230</v>
      </c>
      <c r="J8" s="243">
        <f t="shared" si="0"/>
        <v>55</v>
      </c>
      <c r="K8" s="243">
        <f t="shared" si="0"/>
        <v>315</v>
      </c>
      <c r="L8" s="243">
        <f t="shared" si="0"/>
        <v>66</v>
      </c>
      <c r="M8" s="243">
        <f t="shared" si="0"/>
        <v>353</v>
      </c>
      <c r="N8" s="243">
        <f t="shared" si="0"/>
        <v>75</v>
      </c>
      <c r="O8" s="243">
        <f t="shared" si="0"/>
        <v>429</v>
      </c>
      <c r="P8" s="243">
        <f t="shared" si="0"/>
        <v>78</v>
      </c>
      <c r="Q8" s="243">
        <f t="shared" si="0"/>
        <v>510</v>
      </c>
      <c r="R8" s="243">
        <f t="shared" si="0"/>
        <v>96</v>
      </c>
      <c r="S8" s="243">
        <f t="shared" si="0"/>
        <v>532</v>
      </c>
      <c r="T8" s="243">
        <f t="shared" si="0"/>
        <v>119</v>
      </c>
      <c r="U8" s="243">
        <f t="shared" si="0"/>
        <v>460</v>
      </c>
      <c r="V8" s="243">
        <f t="shared" si="0"/>
        <v>109</v>
      </c>
      <c r="W8" s="243">
        <f t="shared" si="0"/>
        <v>2142</v>
      </c>
      <c r="X8" s="244">
        <f t="shared" si="0"/>
        <v>683</v>
      </c>
    </row>
    <row r="9" spans="1:24" x14ac:dyDescent="0.2">
      <c r="A9" s="245">
        <v>1</v>
      </c>
      <c r="B9" s="246" t="s">
        <v>60</v>
      </c>
      <c r="C9" s="247">
        <f>E9+G9+I9+K9+M9+O9+Q9+S9+U9+W9</f>
        <v>235</v>
      </c>
      <c r="D9" s="247">
        <f>F9+H9+J9+L9+N9+P9+R9+T9+V9+X9</f>
        <v>52</v>
      </c>
      <c r="E9" s="198">
        <v>2</v>
      </c>
      <c r="F9" s="198">
        <v>1</v>
      </c>
      <c r="G9" s="198">
        <v>1</v>
      </c>
      <c r="H9" s="198"/>
      <c r="I9" s="198">
        <v>3</v>
      </c>
      <c r="J9" s="198"/>
      <c r="K9" s="198">
        <v>9</v>
      </c>
      <c r="L9" s="198">
        <v>2</v>
      </c>
      <c r="M9" s="198">
        <v>13</v>
      </c>
      <c r="N9" s="198">
        <v>2</v>
      </c>
      <c r="O9" s="198">
        <v>17</v>
      </c>
      <c r="P9" s="198">
        <v>1</v>
      </c>
      <c r="Q9" s="198">
        <v>21</v>
      </c>
      <c r="R9" s="198">
        <v>1</v>
      </c>
      <c r="S9" s="198">
        <v>42</v>
      </c>
      <c r="T9" s="198">
        <v>5</v>
      </c>
      <c r="U9" s="198">
        <v>22</v>
      </c>
      <c r="V9" s="198">
        <v>2</v>
      </c>
      <c r="W9" s="198">
        <v>105</v>
      </c>
      <c r="X9" s="259">
        <v>38</v>
      </c>
    </row>
    <row r="10" spans="1:24" x14ac:dyDescent="0.2">
      <c r="A10" s="249">
        <v>2</v>
      </c>
      <c r="B10" s="250" t="s">
        <v>61</v>
      </c>
      <c r="C10" s="192">
        <f t="shared" ref="C10:D30" si="1">E10+G10+I10+K10+M10+O10+Q10+S10+U10+W10</f>
        <v>309</v>
      </c>
      <c r="D10" s="192">
        <f t="shared" si="1"/>
        <v>86</v>
      </c>
      <c r="E10" s="197">
        <v>4</v>
      </c>
      <c r="F10" s="197"/>
      <c r="G10" s="197">
        <v>1</v>
      </c>
      <c r="H10" s="197"/>
      <c r="I10" s="197">
        <v>10</v>
      </c>
      <c r="J10" s="197">
        <v>3</v>
      </c>
      <c r="K10" s="197">
        <v>6</v>
      </c>
      <c r="L10" s="197">
        <v>2</v>
      </c>
      <c r="M10" s="197">
        <v>15</v>
      </c>
      <c r="N10" s="197">
        <v>1</v>
      </c>
      <c r="O10" s="197">
        <v>16</v>
      </c>
      <c r="P10" s="197">
        <v>5</v>
      </c>
      <c r="Q10" s="197">
        <v>34</v>
      </c>
      <c r="R10" s="197">
        <v>7</v>
      </c>
      <c r="S10" s="197">
        <v>38</v>
      </c>
      <c r="T10" s="197">
        <v>9</v>
      </c>
      <c r="U10" s="197">
        <v>41</v>
      </c>
      <c r="V10" s="197">
        <v>14</v>
      </c>
      <c r="W10" s="197">
        <v>144</v>
      </c>
      <c r="X10" s="199">
        <v>45</v>
      </c>
    </row>
    <row r="11" spans="1:24" x14ac:dyDescent="0.2">
      <c r="A11" s="245">
        <v>3</v>
      </c>
      <c r="B11" s="246" t="s">
        <v>62</v>
      </c>
      <c r="C11" s="247">
        <f t="shared" si="1"/>
        <v>459</v>
      </c>
      <c r="D11" s="247">
        <f t="shared" si="1"/>
        <v>105</v>
      </c>
      <c r="E11" s="198">
        <v>8</v>
      </c>
      <c r="F11" s="198">
        <v>2</v>
      </c>
      <c r="G11" s="198">
        <v>4</v>
      </c>
      <c r="H11" s="198">
        <v>2</v>
      </c>
      <c r="I11" s="198">
        <v>21</v>
      </c>
      <c r="J11" s="198">
        <v>2</v>
      </c>
      <c r="K11" s="198">
        <v>27</v>
      </c>
      <c r="L11" s="198">
        <v>2</v>
      </c>
      <c r="M11" s="198">
        <v>38</v>
      </c>
      <c r="N11" s="198">
        <v>4</v>
      </c>
      <c r="O11" s="198">
        <v>40</v>
      </c>
      <c r="P11" s="198">
        <v>7</v>
      </c>
      <c r="Q11" s="198">
        <v>68</v>
      </c>
      <c r="R11" s="198">
        <v>16</v>
      </c>
      <c r="S11" s="198">
        <v>52</v>
      </c>
      <c r="T11" s="198">
        <v>9</v>
      </c>
      <c r="U11" s="198">
        <v>31</v>
      </c>
      <c r="V11" s="198">
        <v>8</v>
      </c>
      <c r="W11" s="198">
        <v>170</v>
      </c>
      <c r="X11" s="259">
        <v>53</v>
      </c>
    </row>
    <row r="12" spans="1:24" x14ac:dyDescent="0.2">
      <c r="A12" s="249">
        <v>4</v>
      </c>
      <c r="B12" s="250" t="s">
        <v>63</v>
      </c>
      <c r="C12" s="192">
        <f t="shared" si="1"/>
        <v>165</v>
      </c>
      <c r="D12" s="192">
        <f t="shared" si="1"/>
        <v>42</v>
      </c>
      <c r="E12" s="197">
        <v>2</v>
      </c>
      <c r="F12" s="197"/>
      <c r="G12" s="197">
        <v>4</v>
      </c>
      <c r="H12" s="197">
        <v>1</v>
      </c>
      <c r="I12" s="197">
        <v>1</v>
      </c>
      <c r="J12" s="197">
        <v>1</v>
      </c>
      <c r="K12" s="197">
        <v>6</v>
      </c>
      <c r="L12" s="197">
        <v>2</v>
      </c>
      <c r="M12" s="197">
        <v>7</v>
      </c>
      <c r="N12" s="197"/>
      <c r="O12" s="197">
        <v>13</v>
      </c>
      <c r="P12" s="197">
        <v>3</v>
      </c>
      <c r="Q12" s="197">
        <v>12</v>
      </c>
      <c r="R12" s="197">
        <v>3</v>
      </c>
      <c r="S12" s="197">
        <v>18</v>
      </c>
      <c r="T12" s="197">
        <v>2</v>
      </c>
      <c r="U12" s="197">
        <v>17</v>
      </c>
      <c r="V12" s="197">
        <v>5</v>
      </c>
      <c r="W12" s="197">
        <v>85</v>
      </c>
      <c r="X12" s="199">
        <v>25</v>
      </c>
    </row>
    <row r="13" spans="1:24" x14ac:dyDescent="0.2">
      <c r="A13" s="245">
        <v>5</v>
      </c>
      <c r="B13" s="246" t="s">
        <v>64</v>
      </c>
      <c r="C13" s="247">
        <f t="shared" si="1"/>
        <v>321</v>
      </c>
      <c r="D13" s="247">
        <f t="shared" si="1"/>
        <v>63</v>
      </c>
      <c r="E13" s="198">
        <v>8</v>
      </c>
      <c r="F13" s="198">
        <v>4</v>
      </c>
      <c r="G13" s="198">
        <v>2</v>
      </c>
      <c r="H13" s="198"/>
      <c r="I13" s="198">
        <v>4</v>
      </c>
      <c r="J13" s="198"/>
      <c r="K13" s="198">
        <v>12</v>
      </c>
      <c r="L13" s="198"/>
      <c r="M13" s="198">
        <v>14</v>
      </c>
      <c r="N13" s="198">
        <v>3</v>
      </c>
      <c r="O13" s="198">
        <v>18</v>
      </c>
      <c r="P13" s="198">
        <v>2</v>
      </c>
      <c r="Q13" s="198">
        <v>38</v>
      </c>
      <c r="R13" s="198"/>
      <c r="S13" s="198">
        <v>38</v>
      </c>
      <c r="T13" s="198">
        <v>7</v>
      </c>
      <c r="U13" s="198">
        <v>26</v>
      </c>
      <c r="V13" s="198">
        <v>3</v>
      </c>
      <c r="W13" s="198">
        <v>161</v>
      </c>
      <c r="X13" s="259">
        <v>44</v>
      </c>
    </row>
    <row r="14" spans="1:24" x14ac:dyDescent="0.2">
      <c r="A14" s="249">
        <v>6</v>
      </c>
      <c r="B14" s="250" t="s">
        <v>65</v>
      </c>
      <c r="C14" s="192">
        <f t="shared" si="1"/>
        <v>22</v>
      </c>
      <c r="D14" s="192">
        <f t="shared" si="1"/>
        <v>7</v>
      </c>
      <c r="E14" s="197">
        <v>4</v>
      </c>
      <c r="F14" s="197">
        <v>1</v>
      </c>
      <c r="G14" s="197"/>
      <c r="H14" s="197"/>
      <c r="I14" s="197">
        <v>1</v>
      </c>
      <c r="J14" s="197">
        <v>1</v>
      </c>
      <c r="K14" s="197">
        <v>1</v>
      </c>
      <c r="L14" s="197"/>
      <c r="M14" s="197">
        <v>3</v>
      </c>
      <c r="N14" s="197">
        <v>1</v>
      </c>
      <c r="O14" s="197">
        <v>6</v>
      </c>
      <c r="P14" s="197">
        <v>2</v>
      </c>
      <c r="Q14" s="197">
        <v>3</v>
      </c>
      <c r="R14" s="197">
        <v>1</v>
      </c>
      <c r="S14" s="197">
        <v>1</v>
      </c>
      <c r="T14" s="197"/>
      <c r="U14" s="197">
        <v>1</v>
      </c>
      <c r="V14" s="197"/>
      <c r="W14" s="197">
        <v>2</v>
      </c>
      <c r="X14" s="199">
        <v>1</v>
      </c>
    </row>
    <row r="15" spans="1:24" x14ac:dyDescent="0.2">
      <c r="A15" s="245">
        <v>7</v>
      </c>
      <c r="B15" s="246" t="s">
        <v>66</v>
      </c>
      <c r="C15" s="247">
        <f t="shared" si="1"/>
        <v>45</v>
      </c>
      <c r="D15" s="247">
        <f t="shared" si="1"/>
        <v>16</v>
      </c>
      <c r="E15" s="198">
        <v>3</v>
      </c>
      <c r="F15" s="198">
        <v>2</v>
      </c>
      <c r="G15" s="198">
        <v>4</v>
      </c>
      <c r="H15" s="198">
        <v>2</v>
      </c>
      <c r="I15" s="198">
        <v>3</v>
      </c>
      <c r="J15" s="198">
        <v>2</v>
      </c>
      <c r="K15" s="198">
        <v>8</v>
      </c>
      <c r="L15" s="198">
        <v>3</v>
      </c>
      <c r="M15" s="198">
        <v>6</v>
      </c>
      <c r="N15" s="198">
        <v>2</v>
      </c>
      <c r="O15" s="198">
        <v>3</v>
      </c>
      <c r="P15" s="198"/>
      <c r="Q15" s="198">
        <v>4</v>
      </c>
      <c r="R15" s="198"/>
      <c r="S15" s="198">
        <v>1</v>
      </c>
      <c r="T15" s="198"/>
      <c r="U15" s="198">
        <v>1</v>
      </c>
      <c r="V15" s="198"/>
      <c r="W15" s="198">
        <v>12</v>
      </c>
      <c r="X15" s="259">
        <v>5</v>
      </c>
    </row>
    <row r="16" spans="1:24" x14ac:dyDescent="0.2">
      <c r="A16" s="249">
        <v>8</v>
      </c>
      <c r="B16" s="250" t="s">
        <v>67</v>
      </c>
      <c r="C16" s="192">
        <f t="shared" si="1"/>
        <v>57</v>
      </c>
      <c r="D16" s="192">
        <f t="shared" si="1"/>
        <v>16</v>
      </c>
      <c r="E16" s="197">
        <v>6</v>
      </c>
      <c r="F16" s="197">
        <v>4</v>
      </c>
      <c r="G16" s="197">
        <v>3</v>
      </c>
      <c r="H16" s="197"/>
      <c r="I16" s="197">
        <v>8</v>
      </c>
      <c r="J16" s="197">
        <v>2</v>
      </c>
      <c r="K16" s="197">
        <v>2</v>
      </c>
      <c r="L16" s="197"/>
      <c r="M16" s="197">
        <v>3</v>
      </c>
      <c r="N16" s="197"/>
      <c r="O16" s="197">
        <v>9</v>
      </c>
      <c r="P16" s="197">
        <v>3</v>
      </c>
      <c r="Q16" s="197">
        <v>4</v>
      </c>
      <c r="R16" s="197"/>
      <c r="S16" s="197">
        <v>8</v>
      </c>
      <c r="T16" s="197">
        <v>1</v>
      </c>
      <c r="U16" s="197">
        <v>5</v>
      </c>
      <c r="V16" s="197">
        <v>1</v>
      </c>
      <c r="W16" s="197">
        <v>9</v>
      </c>
      <c r="X16" s="199">
        <v>5</v>
      </c>
    </row>
    <row r="17" spans="1:24" x14ac:dyDescent="0.2">
      <c r="A17" s="245">
        <v>9</v>
      </c>
      <c r="B17" s="246" t="s">
        <v>68</v>
      </c>
      <c r="C17" s="247">
        <f t="shared" si="1"/>
        <v>294</v>
      </c>
      <c r="D17" s="247">
        <f t="shared" si="1"/>
        <v>66</v>
      </c>
      <c r="E17" s="198">
        <v>3</v>
      </c>
      <c r="F17" s="198"/>
      <c r="G17" s="198">
        <v>3</v>
      </c>
      <c r="H17" s="198"/>
      <c r="I17" s="198">
        <v>4</v>
      </c>
      <c r="J17" s="198">
        <v>1</v>
      </c>
      <c r="K17" s="198">
        <v>4</v>
      </c>
      <c r="L17" s="198"/>
      <c r="M17" s="198">
        <v>6</v>
      </c>
      <c r="N17" s="198">
        <v>2</v>
      </c>
      <c r="O17" s="198">
        <v>16</v>
      </c>
      <c r="P17" s="198">
        <v>2</v>
      </c>
      <c r="Q17" s="198">
        <v>28</v>
      </c>
      <c r="R17" s="198">
        <v>4</v>
      </c>
      <c r="S17" s="198">
        <v>24</v>
      </c>
      <c r="T17" s="198">
        <v>3</v>
      </c>
      <c r="U17" s="198">
        <v>34</v>
      </c>
      <c r="V17" s="198">
        <v>5</v>
      </c>
      <c r="W17" s="198">
        <v>172</v>
      </c>
      <c r="X17" s="259">
        <v>49</v>
      </c>
    </row>
    <row r="18" spans="1:24" x14ac:dyDescent="0.2">
      <c r="A18" s="249">
        <v>10</v>
      </c>
      <c r="B18" s="250" t="s">
        <v>69</v>
      </c>
      <c r="C18" s="192">
        <f t="shared" si="1"/>
        <v>306</v>
      </c>
      <c r="D18" s="192">
        <f t="shared" si="1"/>
        <v>49</v>
      </c>
      <c r="E18" s="197">
        <v>4</v>
      </c>
      <c r="F18" s="197">
        <v>1</v>
      </c>
      <c r="G18" s="197">
        <v>7</v>
      </c>
      <c r="H18" s="197">
        <v>1</v>
      </c>
      <c r="I18" s="197">
        <v>8</v>
      </c>
      <c r="J18" s="197"/>
      <c r="K18" s="197">
        <v>20</v>
      </c>
      <c r="L18" s="197">
        <v>2</v>
      </c>
      <c r="M18" s="197">
        <v>23</v>
      </c>
      <c r="N18" s="197">
        <v>3</v>
      </c>
      <c r="O18" s="197">
        <v>37</v>
      </c>
      <c r="P18" s="197">
        <v>2</v>
      </c>
      <c r="Q18" s="197">
        <v>38</v>
      </c>
      <c r="R18" s="197">
        <v>4</v>
      </c>
      <c r="S18" s="197">
        <v>36</v>
      </c>
      <c r="T18" s="197">
        <v>4</v>
      </c>
      <c r="U18" s="197">
        <v>31</v>
      </c>
      <c r="V18" s="197">
        <v>5</v>
      </c>
      <c r="W18" s="197">
        <v>102</v>
      </c>
      <c r="X18" s="199">
        <v>27</v>
      </c>
    </row>
    <row r="19" spans="1:24" x14ac:dyDescent="0.2">
      <c r="A19" s="245">
        <v>11</v>
      </c>
      <c r="B19" s="246" t="s">
        <v>70</v>
      </c>
      <c r="C19" s="247">
        <f t="shared" si="1"/>
        <v>22</v>
      </c>
      <c r="D19" s="247">
        <f t="shared" si="1"/>
        <v>2</v>
      </c>
      <c r="E19" s="198">
        <v>3</v>
      </c>
      <c r="F19" s="198"/>
      <c r="G19" s="198">
        <v>1</v>
      </c>
      <c r="H19" s="198">
        <v>1</v>
      </c>
      <c r="I19" s="198">
        <v>4</v>
      </c>
      <c r="J19" s="198"/>
      <c r="K19" s="198">
        <v>3</v>
      </c>
      <c r="L19" s="198"/>
      <c r="M19" s="198">
        <v>2</v>
      </c>
      <c r="N19" s="198"/>
      <c r="O19" s="198">
        <v>4</v>
      </c>
      <c r="P19" s="198"/>
      <c r="Q19" s="198">
        <v>4</v>
      </c>
      <c r="R19" s="198">
        <v>1</v>
      </c>
      <c r="S19" s="198">
        <v>1</v>
      </c>
      <c r="T19" s="198"/>
      <c r="U19" s="198"/>
      <c r="V19" s="198"/>
      <c r="W19" s="198"/>
      <c r="X19" s="259"/>
    </row>
    <row r="20" spans="1:24" x14ac:dyDescent="0.2">
      <c r="A20" s="249">
        <v>12</v>
      </c>
      <c r="B20" s="250" t="s">
        <v>71</v>
      </c>
      <c r="C20" s="192">
        <f t="shared" si="1"/>
        <v>219</v>
      </c>
      <c r="D20" s="192">
        <f t="shared" si="1"/>
        <v>78</v>
      </c>
      <c r="E20" s="197">
        <v>14</v>
      </c>
      <c r="F20" s="197">
        <v>4</v>
      </c>
      <c r="G20" s="197">
        <v>9</v>
      </c>
      <c r="H20" s="197">
        <v>3</v>
      </c>
      <c r="I20" s="197">
        <v>9</v>
      </c>
      <c r="J20" s="197">
        <v>3</v>
      </c>
      <c r="K20" s="197">
        <v>15</v>
      </c>
      <c r="L20" s="197">
        <v>2</v>
      </c>
      <c r="M20" s="197">
        <v>7</v>
      </c>
      <c r="N20" s="197">
        <v>1</v>
      </c>
      <c r="O20" s="197">
        <v>8</v>
      </c>
      <c r="P20" s="197">
        <v>1</v>
      </c>
      <c r="Q20" s="197">
        <v>6</v>
      </c>
      <c r="R20" s="197"/>
      <c r="S20" s="197">
        <v>2</v>
      </c>
      <c r="T20" s="197"/>
      <c r="U20" s="197">
        <v>6</v>
      </c>
      <c r="V20" s="197">
        <v>3</v>
      </c>
      <c r="W20" s="197">
        <v>143</v>
      </c>
      <c r="X20" s="199">
        <v>61</v>
      </c>
    </row>
    <row r="21" spans="1:24" x14ac:dyDescent="0.2">
      <c r="A21" s="245">
        <v>13</v>
      </c>
      <c r="B21" s="246" t="s">
        <v>72</v>
      </c>
      <c r="C21" s="247">
        <f t="shared" si="1"/>
        <v>299</v>
      </c>
      <c r="D21" s="247">
        <f t="shared" si="1"/>
        <v>92</v>
      </c>
      <c r="E21" s="198">
        <v>9</v>
      </c>
      <c r="F21" s="198">
        <v>3</v>
      </c>
      <c r="G21" s="198">
        <v>7</v>
      </c>
      <c r="H21" s="198">
        <v>2</v>
      </c>
      <c r="I21" s="198">
        <v>11</v>
      </c>
      <c r="J21" s="198">
        <v>8</v>
      </c>
      <c r="K21" s="198">
        <v>20</v>
      </c>
      <c r="L21" s="198">
        <v>4</v>
      </c>
      <c r="M21" s="198">
        <v>16</v>
      </c>
      <c r="N21" s="198">
        <v>5</v>
      </c>
      <c r="O21" s="198">
        <v>11</v>
      </c>
      <c r="P21" s="198">
        <v>2</v>
      </c>
      <c r="Q21" s="198">
        <v>16</v>
      </c>
      <c r="R21" s="198">
        <v>3</v>
      </c>
      <c r="S21" s="198">
        <v>24</v>
      </c>
      <c r="T21" s="198">
        <v>11</v>
      </c>
      <c r="U21" s="198">
        <v>19</v>
      </c>
      <c r="V21" s="198">
        <v>7</v>
      </c>
      <c r="W21" s="198">
        <v>166</v>
      </c>
      <c r="X21" s="259">
        <v>47</v>
      </c>
    </row>
    <row r="22" spans="1:24" x14ac:dyDescent="0.2">
      <c r="A22" s="249">
        <v>14</v>
      </c>
      <c r="B22" s="250" t="s">
        <v>73</v>
      </c>
      <c r="C22" s="192">
        <f t="shared" si="1"/>
        <v>194</v>
      </c>
      <c r="D22" s="192">
        <f t="shared" si="1"/>
        <v>48</v>
      </c>
      <c r="E22" s="197">
        <v>7</v>
      </c>
      <c r="F22" s="197"/>
      <c r="G22" s="197">
        <v>7</v>
      </c>
      <c r="H22" s="197">
        <v>1</v>
      </c>
      <c r="I22" s="197">
        <v>6</v>
      </c>
      <c r="J22" s="197">
        <v>1</v>
      </c>
      <c r="K22" s="197">
        <v>16</v>
      </c>
      <c r="L22" s="197">
        <v>3</v>
      </c>
      <c r="M22" s="197">
        <v>10</v>
      </c>
      <c r="N22" s="197">
        <v>3</v>
      </c>
      <c r="O22" s="197">
        <v>16</v>
      </c>
      <c r="P22" s="197">
        <v>3</v>
      </c>
      <c r="Q22" s="197">
        <v>19</v>
      </c>
      <c r="R22" s="197">
        <v>3</v>
      </c>
      <c r="S22" s="197">
        <v>19</v>
      </c>
      <c r="T22" s="197">
        <v>3</v>
      </c>
      <c r="U22" s="197">
        <v>22</v>
      </c>
      <c r="V22" s="197">
        <v>6</v>
      </c>
      <c r="W22" s="197">
        <v>72</v>
      </c>
      <c r="X22" s="199">
        <v>25</v>
      </c>
    </row>
    <row r="23" spans="1:24" x14ac:dyDescent="0.2">
      <c r="A23" s="245">
        <v>15</v>
      </c>
      <c r="B23" s="246" t="s">
        <v>74</v>
      </c>
      <c r="C23" s="247">
        <f>E23+G23+I23+K23+M23+O23+Q23+S23+U23+W23</f>
        <v>402</v>
      </c>
      <c r="D23" s="247">
        <f t="shared" si="1"/>
        <v>88</v>
      </c>
      <c r="E23" s="198">
        <v>8</v>
      </c>
      <c r="F23" s="198">
        <v>4</v>
      </c>
      <c r="G23" s="198">
        <v>8</v>
      </c>
      <c r="H23" s="198">
        <v>2</v>
      </c>
      <c r="I23" s="198">
        <v>14</v>
      </c>
      <c r="J23" s="198">
        <v>2</v>
      </c>
      <c r="K23" s="198">
        <v>14</v>
      </c>
      <c r="L23" s="198">
        <v>3</v>
      </c>
      <c r="M23" s="198">
        <v>26</v>
      </c>
      <c r="N23" s="198">
        <v>3</v>
      </c>
      <c r="O23" s="198">
        <v>47</v>
      </c>
      <c r="P23" s="198">
        <v>7</v>
      </c>
      <c r="Q23" s="198">
        <v>33</v>
      </c>
      <c r="R23" s="198">
        <v>5</v>
      </c>
      <c r="S23" s="198">
        <v>49</v>
      </c>
      <c r="T23" s="198">
        <v>9</v>
      </c>
      <c r="U23" s="198">
        <v>33</v>
      </c>
      <c r="V23" s="198">
        <v>4</v>
      </c>
      <c r="W23" s="198">
        <v>170</v>
      </c>
      <c r="X23" s="259">
        <v>49</v>
      </c>
    </row>
    <row r="24" spans="1:24" x14ac:dyDescent="0.2">
      <c r="A24" s="249">
        <v>16</v>
      </c>
      <c r="B24" s="250" t="s">
        <v>75</v>
      </c>
      <c r="C24" s="192">
        <f t="shared" si="1"/>
        <v>607</v>
      </c>
      <c r="D24" s="192">
        <f t="shared" si="1"/>
        <v>187</v>
      </c>
      <c r="E24" s="197">
        <v>11</v>
      </c>
      <c r="F24" s="197">
        <v>5</v>
      </c>
      <c r="G24" s="197">
        <v>8</v>
      </c>
      <c r="H24" s="197">
        <v>3</v>
      </c>
      <c r="I24" s="197">
        <v>11</v>
      </c>
      <c r="J24" s="197">
        <v>3</v>
      </c>
      <c r="K24" s="197">
        <v>15</v>
      </c>
      <c r="L24" s="197">
        <v>7</v>
      </c>
      <c r="M24" s="197">
        <v>34</v>
      </c>
      <c r="N24" s="197">
        <v>2</v>
      </c>
      <c r="O24" s="197">
        <v>38</v>
      </c>
      <c r="P24" s="197">
        <v>3</v>
      </c>
      <c r="Q24" s="197">
        <v>47</v>
      </c>
      <c r="R24" s="197">
        <v>9</v>
      </c>
      <c r="S24" s="197">
        <v>55</v>
      </c>
      <c r="T24" s="197">
        <v>18</v>
      </c>
      <c r="U24" s="197">
        <v>68</v>
      </c>
      <c r="V24" s="197">
        <v>14</v>
      </c>
      <c r="W24" s="197">
        <v>320</v>
      </c>
      <c r="X24" s="199">
        <v>123</v>
      </c>
    </row>
    <row r="25" spans="1:24" x14ac:dyDescent="0.2">
      <c r="A25" s="245">
        <v>17</v>
      </c>
      <c r="B25" s="246" t="s">
        <v>76</v>
      </c>
      <c r="C25" s="247">
        <f t="shared" si="1"/>
        <v>317</v>
      </c>
      <c r="D25" s="247">
        <f t="shared" si="1"/>
        <v>53</v>
      </c>
      <c r="E25" s="198">
        <v>6</v>
      </c>
      <c r="F25" s="198"/>
      <c r="G25" s="198">
        <v>9</v>
      </c>
      <c r="H25" s="198"/>
      <c r="I25" s="198">
        <v>19</v>
      </c>
      <c r="J25" s="198">
        <v>2</v>
      </c>
      <c r="K25" s="198">
        <v>26</v>
      </c>
      <c r="L25" s="198">
        <v>2</v>
      </c>
      <c r="M25" s="198">
        <v>26</v>
      </c>
      <c r="N25" s="198">
        <v>2</v>
      </c>
      <c r="O25" s="198">
        <v>36</v>
      </c>
      <c r="P25" s="198">
        <v>5</v>
      </c>
      <c r="Q25" s="198">
        <v>39</v>
      </c>
      <c r="R25" s="198">
        <v>6</v>
      </c>
      <c r="S25" s="198">
        <v>45</v>
      </c>
      <c r="T25" s="198">
        <v>5</v>
      </c>
      <c r="U25" s="198">
        <v>27</v>
      </c>
      <c r="V25" s="198">
        <v>6</v>
      </c>
      <c r="W25" s="198">
        <v>84</v>
      </c>
      <c r="X25" s="259">
        <v>25</v>
      </c>
    </row>
    <row r="26" spans="1:24" x14ac:dyDescent="0.2">
      <c r="A26" s="249">
        <v>18</v>
      </c>
      <c r="B26" s="250" t="s">
        <v>77</v>
      </c>
      <c r="C26" s="192">
        <f t="shared" si="1"/>
        <v>76</v>
      </c>
      <c r="D26" s="192">
        <f t="shared" si="1"/>
        <v>23</v>
      </c>
      <c r="E26" s="197">
        <v>2</v>
      </c>
      <c r="F26" s="197"/>
      <c r="G26" s="197"/>
      <c r="H26" s="197"/>
      <c r="I26" s="197">
        <v>2</v>
      </c>
      <c r="J26" s="197"/>
      <c r="K26" s="197">
        <v>8</v>
      </c>
      <c r="L26" s="197">
        <v>4</v>
      </c>
      <c r="M26" s="197">
        <v>6</v>
      </c>
      <c r="N26" s="197">
        <v>4</v>
      </c>
      <c r="O26" s="197">
        <v>9</v>
      </c>
      <c r="P26" s="197">
        <v>2</v>
      </c>
      <c r="Q26" s="197">
        <v>8</v>
      </c>
      <c r="R26" s="197">
        <v>4</v>
      </c>
      <c r="S26" s="197">
        <v>10</v>
      </c>
      <c r="T26" s="197">
        <v>3</v>
      </c>
      <c r="U26" s="197">
        <v>16</v>
      </c>
      <c r="V26" s="197">
        <v>5</v>
      </c>
      <c r="W26" s="197">
        <v>15</v>
      </c>
      <c r="X26" s="199">
        <v>1</v>
      </c>
    </row>
    <row r="27" spans="1:24" x14ac:dyDescent="0.2">
      <c r="A27" s="245">
        <v>19</v>
      </c>
      <c r="B27" s="246" t="s">
        <v>78</v>
      </c>
      <c r="C27" s="247">
        <f t="shared" si="1"/>
        <v>113</v>
      </c>
      <c r="D27" s="247">
        <f t="shared" si="1"/>
        <v>31</v>
      </c>
      <c r="E27" s="198">
        <v>17</v>
      </c>
      <c r="F27" s="198">
        <v>4</v>
      </c>
      <c r="G27" s="198">
        <v>10</v>
      </c>
      <c r="H27" s="198">
        <v>5</v>
      </c>
      <c r="I27" s="198">
        <v>14</v>
      </c>
      <c r="J27" s="198">
        <v>1</v>
      </c>
      <c r="K27" s="198">
        <v>13</v>
      </c>
      <c r="L27" s="198">
        <v>5</v>
      </c>
      <c r="M27" s="198">
        <v>11</v>
      </c>
      <c r="N27" s="198">
        <v>1</v>
      </c>
      <c r="O27" s="198">
        <v>8</v>
      </c>
      <c r="P27" s="198">
        <v>4</v>
      </c>
      <c r="Q27" s="198">
        <v>7</v>
      </c>
      <c r="R27" s="198">
        <v>3</v>
      </c>
      <c r="S27" s="198">
        <v>13</v>
      </c>
      <c r="T27" s="198">
        <v>1</v>
      </c>
      <c r="U27" s="198">
        <v>5</v>
      </c>
      <c r="V27" s="198">
        <v>2</v>
      </c>
      <c r="W27" s="198">
        <v>15</v>
      </c>
      <c r="X27" s="259">
        <v>5</v>
      </c>
    </row>
    <row r="28" spans="1:24" x14ac:dyDescent="0.2">
      <c r="A28" s="249">
        <v>20</v>
      </c>
      <c r="B28" s="250" t="s">
        <v>79</v>
      </c>
      <c r="C28" s="192">
        <f t="shared" si="1"/>
        <v>792</v>
      </c>
      <c r="D28" s="192">
        <f t="shared" si="1"/>
        <v>256</v>
      </c>
      <c r="E28" s="197">
        <v>95</v>
      </c>
      <c r="F28" s="197">
        <v>21</v>
      </c>
      <c r="G28" s="197">
        <v>62</v>
      </c>
      <c r="H28" s="197">
        <v>18</v>
      </c>
      <c r="I28" s="197">
        <v>77</v>
      </c>
      <c r="J28" s="197">
        <v>23</v>
      </c>
      <c r="K28" s="197">
        <v>89</v>
      </c>
      <c r="L28" s="197">
        <v>22</v>
      </c>
      <c r="M28" s="197">
        <v>84</v>
      </c>
      <c r="N28" s="197">
        <v>35</v>
      </c>
      <c r="O28" s="197">
        <v>71</v>
      </c>
      <c r="P28" s="197">
        <v>24</v>
      </c>
      <c r="Q28" s="197">
        <v>79</v>
      </c>
      <c r="R28" s="197">
        <v>26</v>
      </c>
      <c r="S28" s="197">
        <v>53</v>
      </c>
      <c r="T28" s="197">
        <v>27</v>
      </c>
      <c r="U28" s="197">
        <v>51</v>
      </c>
      <c r="V28" s="197">
        <v>19</v>
      </c>
      <c r="W28" s="197">
        <v>131</v>
      </c>
      <c r="X28" s="199">
        <v>41</v>
      </c>
    </row>
    <row r="29" spans="1:24" x14ac:dyDescent="0.2">
      <c r="A29" s="245">
        <v>21</v>
      </c>
      <c r="B29" s="246" t="s">
        <v>80</v>
      </c>
      <c r="C29" s="247">
        <f t="shared" si="1"/>
        <v>85</v>
      </c>
      <c r="D29" s="247">
        <f t="shared" si="1"/>
        <v>18</v>
      </c>
      <c r="E29" s="198">
        <v>2</v>
      </c>
      <c r="F29" s="198"/>
      <c r="G29" s="198">
        <v>1</v>
      </c>
      <c r="H29" s="198"/>
      <c r="I29" s="198"/>
      <c r="J29" s="198"/>
      <c r="K29" s="198">
        <v>1</v>
      </c>
      <c r="L29" s="198">
        <v>1</v>
      </c>
      <c r="M29" s="198">
        <v>3</v>
      </c>
      <c r="N29" s="198">
        <v>1</v>
      </c>
      <c r="O29" s="198">
        <v>6</v>
      </c>
      <c r="P29" s="198"/>
      <c r="Q29" s="198">
        <v>1</v>
      </c>
      <c r="R29" s="198"/>
      <c r="S29" s="198">
        <v>3</v>
      </c>
      <c r="T29" s="198">
        <v>2</v>
      </c>
      <c r="U29" s="198">
        <v>4</v>
      </c>
      <c r="V29" s="198"/>
      <c r="W29" s="198">
        <v>64</v>
      </c>
      <c r="X29" s="259">
        <v>14</v>
      </c>
    </row>
    <row r="30" spans="1:24" x14ac:dyDescent="0.2">
      <c r="A30" s="262">
        <v>22</v>
      </c>
      <c r="B30" s="263" t="s">
        <v>81</v>
      </c>
      <c r="C30" s="264">
        <f t="shared" si="1"/>
        <v>1</v>
      </c>
      <c r="D30" s="264">
        <f t="shared" si="1"/>
        <v>0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>
        <v>1</v>
      </c>
      <c r="R30" s="213"/>
      <c r="S30" s="213"/>
      <c r="T30" s="213"/>
      <c r="U30" s="213"/>
      <c r="V30" s="213"/>
      <c r="W30" s="213"/>
      <c r="X30" s="214"/>
    </row>
    <row r="31" spans="1:24" x14ac:dyDescent="0.2">
      <c r="A31" s="245">
        <v>23</v>
      </c>
      <c r="B31" s="246" t="s">
        <v>82</v>
      </c>
      <c r="C31" s="265">
        <f t="shared" ref="C31:D31" si="2">E31+G31+I31+K31+M31+O31+Q31+S31+U31+W31</f>
        <v>0</v>
      </c>
      <c r="D31" s="265">
        <f t="shared" si="2"/>
        <v>0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266"/>
      <c r="T31" s="266"/>
      <c r="U31" s="266"/>
      <c r="V31" s="266"/>
      <c r="W31" s="266"/>
      <c r="X31" s="266"/>
    </row>
    <row r="32" spans="1:24" x14ac:dyDescent="0.2">
      <c r="A32" s="434" t="s">
        <v>100</v>
      </c>
      <c r="B32" s="251" t="s">
        <v>16</v>
      </c>
      <c r="C32" s="252">
        <f>SUM(C28+C31)</f>
        <v>792</v>
      </c>
      <c r="D32" s="252">
        <f t="shared" ref="D32:X32" si="3">SUM(D28+D31)</f>
        <v>256</v>
      </c>
      <c r="E32" s="252">
        <f t="shared" si="3"/>
        <v>95</v>
      </c>
      <c r="F32" s="252">
        <f t="shared" si="3"/>
        <v>21</v>
      </c>
      <c r="G32" s="252">
        <f t="shared" si="3"/>
        <v>62</v>
      </c>
      <c r="H32" s="252">
        <f t="shared" si="3"/>
        <v>18</v>
      </c>
      <c r="I32" s="252">
        <f t="shared" si="3"/>
        <v>77</v>
      </c>
      <c r="J32" s="252">
        <f t="shared" si="3"/>
        <v>23</v>
      </c>
      <c r="K32" s="252">
        <f t="shared" si="3"/>
        <v>89</v>
      </c>
      <c r="L32" s="252">
        <f t="shared" si="3"/>
        <v>22</v>
      </c>
      <c r="M32" s="252">
        <f t="shared" si="3"/>
        <v>84</v>
      </c>
      <c r="N32" s="252">
        <f t="shared" si="3"/>
        <v>35</v>
      </c>
      <c r="O32" s="252">
        <f t="shared" si="3"/>
        <v>71</v>
      </c>
      <c r="P32" s="252">
        <f t="shared" si="3"/>
        <v>24</v>
      </c>
      <c r="Q32" s="252">
        <f t="shared" si="3"/>
        <v>79</v>
      </c>
      <c r="R32" s="252">
        <f t="shared" si="3"/>
        <v>26</v>
      </c>
      <c r="S32" s="252">
        <f t="shared" si="3"/>
        <v>53</v>
      </c>
      <c r="T32" s="252">
        <f t="shared" si="3"/>
        <v>27</v>
      </c>
      <c r="U32" s="252">
        <f t="shared" si="3"/>
        <v>51</v>
      </c>
      <c r="V32" s="252">
        <f t="shared" si="3"/>
        <v>19</v>
      </c>
      <c r="W32" s="252">
        <f t="shared" si="3"/>
        <v>131</v>
      </c>
      <c r="X32" s="252">
        <f t="shared" si="3"/>
        <v>41</v>
      </c>
    </row>
    <row r="33" spans="1:24" x14ac:dyDescent="0.2">
      <c r="A33" s="435"/>
      <c r="B33" s="254" t="s">
        <v>17</v>
      </c>
      <c r="C33" s="255">
        <f>SUM(C9:C27)+C29+C30</f>
        <v>4548</v>
      </c>
      <c r="D33" s="255">
        <f t="shared" ref="D33:R33" si="4">SUM(D9:D27)+D29+D30</f>
        <v>1122</v>
      </c>
      <c r="E33" s="255">
        <f t="shared" si="4"/>
        <v>123</v>
      </c>
      <c r="F33" s="255">
        <f t="shared" si="4"/>
        <v>35</v>
      </c>
      <c r="G33" s="255">
        <f t="shared" si="4"/>
        <v>89</v>
      </c>
      <c r="H33" s="255">
        <f t="shared" si="4"/>
        <v>23</v>
      </c>
      <c r="I33" s="255">
        <f t="shared" si="4"/>
        <v>153</v>
      </c>
      <c r="J33" s="255">
        <f t="shared" si="4"/>
        <v>32</v>
      </c>
      <c r="K33" s="255">
        <f t="shared" si="4"/>
        <v>226</v>
      </c>
      <c r="L33" s="255">
        <f t="shared" si="4"/>
        <v>44</v>
      </c>
      <c r="M33" s="255">
        <f t="shared" si="4"/>
        <v>269</v>
      </c>
      <c r="N33" s="255">
        <f t="shared" si="4"/>
        <v>40</v>
      </c>
      <c r="O33" s="255">
        <f t="shared" si="4"/>
        <v>358</v>
      </c>
      <c r="P33" s="255">
        <f t="shared" si="4"/>
        <v>54</v>
      </c>
      <c r="Q33" s="255">
        <f t="shared" si="4"/>
        <v>431</v>
      </c>
      <c r="R33" s="255">
        <f t="shared" si="4"/>
        <v>70</v>
      </c>
      <c r="S33" s="255">
        <f t="shared" ref="S33:X33" si="5">SUM(S9:S27)+S29+S30</f>
        <v>479</v>
      </c>
      <c r="T33" s="255">
        <f t="shared" si="5"/>
        <v>92</v>
      </c>
      <c r="U33" s="255">
        <f t="shared" si="5"/>
        <v>409</v>
      </c>
      <c r="V33" s="255">
        <f t="shared" si="5"/>
        <v>90</v>
      </c>
      <c r="W33" s="255">
        <f t="shared" si="5"/>
        <v>2011</v>
      </c>
      <c r="X33" s="255">
        <f t="shared" si="5"/>
        <v>642</v>
      </c>
    </row>
    <row r="35" spans="1:24" x14ac:dyDescent="0.2">
      <c r="A35" s="381" t="s">
        <v>1152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</row>
    <row r="36" spans="1:24" x14ac:dyDescent="0.2">
      <c r="A36" s="14" t="s">
        <v>1153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18">
    <mergeCell ref="U6:V6"/>
    <mergeCell ref="W6:X6"/>
    <mergeCell ref="A8:B8"/>
    <mergeCell ref="A3:X3"/>
    <mergeCell ref="A5:A7"/>
    <mergeCell ref="B5:B7"/>
    <mergeCell ref="C5:D6"/>
    <mergeCell ref="E5:X5"/>
    <mergeCell ref="E6:F6"/>
    <mergeCell ref="G6:H6"/>
    <mergeCell ref="I6:J6"/>
    <mergeCell ref="K6:L6"/>
    <mergeCell ref="M6:N6"/>
    <mergeCell ref="A32:A33"/>
    <mergeCell ref="A35:R35"/>
    <mergeCell ref="O6:P6"/>
    <mergeCell ref="Q6:R6"/>
    <mergeCell ref="S6:T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732E3-2F18-4B8A-A7F0-4FF5F3AFD828}">
  <dimension ref="A1:Y33"/>
  <sheetViews>
    <sheetView workbookViewId="0">
      <selection activeCell="L38" sqref="L38"/>
    </sheetView>
  </sheetViews>
  <sheetFormatPr defaultRowHeight="14.25" x14ac:dyDescent="0.2"/>
  <cols>
    <col min="1" max="1" width="5.7109375" style="1" customWidth="1"/>
    <col min="2" max="2" width="21" style="1" customWidth="1"/>
    <col min="3" max="3" width="7.7109375" style="1" customWidth="1"/>
    <col min="4" max="4" width="8" style="1" customWidth="1"/>
    <col min="5" max="5" width="6.85546875" style="1" customWidth="1"/>
    <col min="6" max="6" width="10.140625" style="1" customWidth="1"/>
    <col min="7" max="7" width="9.7109375" style="1" customWidth="1"/>
    <col min="8" max="8" width="8.85546875" style="1" customWidth="1"/>
    <col min="9" max="9" width="8.42578125" style="1" customWidth="1"/>
    <col min="10" max="10" width="8.5703125" style="1" customWidth="1"/>
    <col min="11" max="11" width="9.42578125" style="1" customWidth="1"/>
    <col min="12" max="12" width="8.85546875" style="1" customWidth="1"/>
    <col min="13" max="13" width="8.5703125" style="1" customWidth="1"/>
    <col min="14" max="14" width="8.28515625" style="1" customWidth="1"/>
    <col min="15" max="16384" width="9.140625" style="1"/>
  </cols>
  <sheetData>
    <row r="1" spans="1:14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3" spans="1:14" ht="15" x14ac:dyDescent="0.2">
      <c r="A3" s="376" t="s">
        <v>1164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x14ac:dyDescent="0.2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1:14" x14ac:dyDescent="0.2">
      <c r="A5" s="371" t="s">
        <v>111</v>
      </c>
      <c r="B5" s="371" t="s">
        <v>47</v>
      </c>
      <c r="C5" s="371" t="s">
        <v>35</v>
      </c>
      <c r="D5" s="371" t="s">
        <v>100</v>
      </c>
      <c r="E5" s="371"/>
      <c r="F5" s="371" t="s">
        <v>1165</v>
      </c>
      <c r="G5" s="371" t="s">
        <v>1166</v>
      </c>
      <c r="H5" s="371"/>
      <c r="I5" s="371" t="s">
        <v>100</v>
      </c>
      <c r="J5" s="371"/>
      <c r="K5" s="371" t="s">
        <v>36</v>
      </c>
      <c r="L5" s="371"/>
      <c r="M5" s="371" t="s">
        <v>100</v>
      </c>
      <c r="N5" s="371"/>
    </row>
    <row r="6" spans="1:14" ht="45" customHeight="1" x14ac:dyDescent="0.2">
      <c r="A6" s="371"/>
      <c r="B6" s="371"/>
      <c r="C6" s="371"/>
      <c r="D6" s="372" t="s">
        <v>1167</v>
      </c>
      <c r="E6" s="372" t="s">
        <v>1168</v>
      </c>
      <c r="F6" s="371"/>
      <c r="G6" s="371"/>
      <c r="H6" s="371"/>
      <c r="I6" s="371" t="s">
        <v>27</v>
      </c>
      <c r="J6" s="371"/>
      <c r="K6" s="371"/>
      <c r="L6" s="371"/>
      <c r="M6" s="371" t="s">
        <v>27</v>
      </c>
      <c r="N6" s="371"/>
    </row>
    <row r="7" spans="1:14" x14ac:dyDescent="0.2">
      <c r="A7" s="371"/>
      <c r="B7" s="371"/>
      <c r="C7" s="371"/>
      <c r="D7" s="372"/>
      <c r="E7" s="372"/>
      <c r="F7" s="371"/>
      <c r="G7" s="40" t="s">
        <v>49</v>
      </c>
      <c r="H7" s="40" t="s">
        <v>107</v>
      </c>
      <c r="I7" s="40" t="s">
        <v>49</v>
      </c>
      <c r="J7" s="40" t="s">
        <v>107</v>
      </c>
      <c r="K7" s="40" t="s">
        <v>49</v>
      </c>
      <c r="L7" s="40" t="s">
        <v>107</v>
      </c>
      <c r="M7" s="40" t="s">
        <v>49</v>
      </c>
      <c r="N7" s="40" t="s">
        <v>107</v>
      </c>
    </row>
    <row r="8" spans="1:14" ht="15" thickBot="1" x14ac:dyDescent="0.25">
      <c r="A8" s="442" t="s">
        <v>59</v>
      </c>
      <c r="B8" s="373"/>
      <c r="C8" s="12">
        <f>SUM(C9:C31)</f>
        <v>540</v>
      </c>
      <c r="D8" s="11">
        <f t="shared" ref="D8:N8" si="0">SUM(D9:D31)</f>
        <v>486</v>
      </c>
      <c r="E8" s="13">
        <f t="shared" si="0"/>
        <v>54</v>
      </c>
      <c r="F8" s="11">
        <f t="shared" si="0"/>
        <v>48267</v>
      </c>
      <c r="G8" s="12">
        <f t="shared" si="0"/>
        <v>38071</v>
      </c>
      <c r="H8" s="11">
        <f t="shared" si="0"/>
        <v>19591</v>
      </c>
      <c r="I8" s="11">
        <f t="shared" si="0"/>
        <v>29023</v>
      </c>
      <c r="J8" s="13">
        <f t="shared" si="0"/>
        <v>15107</v>
      </c>
      <c r="K8" s="11">
        <f t="shared" si="0"/>
        <v>35000</v>
      </c>
      <c r="L8" s="11">
        <f t="shared" si="0"/>
        <v>18075</v>
      </c>
      <c r="M8" s="11">
        <f t="shared" si="0"/>
        <v>26866</v>
      </c>
      <c r="N8" s="13">
        <f t="shared" si="0"/>
        <v>14042</v>
      </c>
    </row>
    <row r="9" spans="1:14" x14ac:dyDescent="0.2">
      <c r="A9" s="245">
        <v>1</v>
      </c>
      <c r="B9" s="246" t="s">
        <v>60</v>
      </c>
      <c r="C9" s="273">
        <f>D9+E9</f>
        <v>32</v>
      </c>
      <c r="D9" s="198">
        <v>31</v>
      </c>
      <c r="E9" s="259">
        <v>1</v>
      </c>
      <c r="F9" s="198">
        <v>2540</v>
      </c>
      <c r="G9" s="274">
        <v>2443</v>
      </c>
      <c r="H9" s="198">
        <v>1265</v>
      </c>
      <c r="I9" s="198">
        <v>2152</v>
      </c>
      <c r="J9" s="259">
        <v>1114</v>
      </c>
      <c r="K9" s="198">
        <v>2343</v>
      </c>
      <c r="L9" s="198">
        <v>1215</v>
      </c>
      <c r="M9" s="198">
        <v>2067</v>
      </c>
      <c r="N9" s="259">
        <v>1073</v>
      </c>
    </row>
    <row r="10" spans="1:14" x14ac:dyDescent="0.2">
      <c r="A10" s="249">
        <v>2</v>
      </c>
      <c r="B10" s="250" t="s">
        <v>61</v>
      </c>
      <c r="C10" s="275">
        <f t="shared" ref="C10:C31" si="1">D10+E10</f>
        <v>50</v>
      </c>
      <c r="D10" s="197">
        <v>37</v>
      </c>
      <c r="E10" s="199">
        <v>13</v>
      </c>
      <c r="F10" s="197">
        <v>4310</v>
      </c>
      <c r="G10" s="196">
        <v>4975</v>
      </c>
      <c r="H10" s="197">
        <v>2562</v>
      </c>
      <c r="I10" s="197">
        <v>3816</v>
      </c>
      <c r="J10" s="199">
        <v>1983</v>
      </c>
      <c r="K10" s="197">
        <v>4334</v>
      </c>
      <c r="L10" s="197">
        <v>2228</v>
      </c>
      <c r="M10" s="197">
        <v>3312</v>
      </c>
      <c r="N10" s="199">
        <v>1721</v>
      </c>
    </row>
    <row r="11" spans="1:14" x14ac:dyDescent="0.2">
      <c r="A11" s="245">
        <v>3</v>
      </c>
      <c r="B11" s="246" t="s">
        <v>62</v>
      </c>
      <c r="C11" s="273">
        <f t="shared" si="1"/>
        <v>28</v>
      </c>
      <c r="D11" s="198">
        <v>28</v>
      </c>
      <c r="E11" s="259"/>
      <c r="F11" s="198">
        <v>2535</v>
      </c>
      <c r="G11" s="274">
        <v>1746</v>
      </c>
      <c r="H11" s="198">
        <v>929</v>
      </c>
      <c r="I11" s="198">
        <v>1500</v>
      </c>
      <c r="J11" s="259">
        <v>795</v>
      </c>
      <c r="K11" s="198">
        <v>1690</v>
      </c>
      <c r="L11" s="198">
        <v>902</v>
      </c>
      <c r="M11" s="198">
        <v>1460</v>
      </c>
      <c r="N11" s="259">
        <v>777</v>
      </c>
    </row>
    <row r="12" spans="1:14" x14ac:dyDescent="0.2">
      <c r="A12" s="249">
        <v>4</v>
      </c>
      <c r="B12" s="250" t="s">
        <v>63</v>
      </c>
      <c r="C12" s="275">
        <f t="shared" si="1"/>
        <v>28</v>
      </c>
      <c r="D12" s="197">
        <v>24</v>
      </c>
      <c r="E12" s="199">
        <v>4</v>
      </c>
      <c r="F12" s="197">
        <v>1877</v>
      </c>
      <c r="G12" s="196">
        <v>1949</v>
      </c>
      <c r="H12" s="197">
        <v>978</v>
      </c>
      <c r="I12" s="197">
        <v>1470</v>
      </c>
      <c r="J12" s="199">
        <v>742</v>
      </c>
      <c r="K12" s="197">
        <v>1820</v>
      </c>
      <c r="L12" s="197">
        <v>930</v>
      </c>
      <c r="M12" s="197">
        <v>1378</v>
      </c>
      <c r="N12" s="199">
        <v>709</v>
      </c>
    </row>
    <row r="13" spans="1:14" x14ac:dyDescent="0.2">
      <c r="A13" s="245">
        <v>5</v>
      </c>
      <c r="B13" s="246" t="s">
        <v>64</v>
      </c>
      <c r="C13" s="273">
        <f t="shared" si="1"/>
        <v>29</v>
      </c>
      <c r="D13" s="198">
        <v>24</v>
      </c>
      <c r="E13" s="259">
        <v>5</v>
      </c>
      <c r="F13" s="198">
        <v>2602</v>
      </c>
      <c r="G13" s="274">
        <v>1258</v>
      </c>
      <c r="H13" s="198">
        <v>653</v>
      </c>
      <c r="I13" s="198">
        <v>1152</v>
      </c>
      <c r="J13" s="259">
        <v>593</v>
      </c>
      <c r="K13" s="198">
        <v>1258</v>
      </c>
      <c r="L13" s="198">
        <v>653</v>
      </c>
      <c r="M13" s="198">
        <v>1152</v>
      </c>
      <c r="N13" s="259">
        <v>593</v>
      </c>
    </row>
    <row r="14" spans="1:14" x14ac:dyDescent="0.2">
      <c r="A14" s="249">
        <v>6</v>
      </c>
      <c r="B14" s="250" t="s">
        <v>65</v>
      </c>
      <c r="C14" s="275">
        <f t="shared" si="1"/>
        <v>16</v>
      </c>
      <c r="D14" s="197">
        <v>14</v>
      </c>
      <c r="E14" s="199">
        <v>2</v>
      </c>
      <c r="F14" s="197">
        <v>1115</v>
      </c>
      <c r="G14" s="196">
        <v>771</v>
      </c>
      <c r="H14" s="197">
        <v>393</v>
      </c>
      <c r="I14" s="197">
        <v>572</v>
      </c>
      <c r="J14" s="199">
        <v>293</v>
      </c>
      <c r="K14" s="197">
        <v>749</v>
      </c>
      <c r="L14" s="197">
        <v>382</v>
      </c>
      <c r="M14" s="197">
        <v>554</v>
      </c>
      <c r="N14" s="199">
        <v>284</v>
      </c>
    </row>
    <row r="15" spans="1:14" x14ac:dyDescent="0.2">
      <c r="A15" s="245">
        <v>7</v>
      </c>
      <c r="B15" s="246" t="s">
        <v>66</v>
      </c>
      <c r="C15" s="273">
        <f t="shared" si="1"/>
        <v>22</v>
      </c>
      <c r="D15" s="198">
        <v>19</v>
      </c>
      <c r="E15" s="259">
        <v>3</v>
      </c>
      <c r="F15" s="198">
        <v>1721</v>
      </c>
      <c r="G15" s="274">
        <v>1142</v>
      </c>
      <c r="H15" s="198">
        <v>568</v>
      </c>
      <c r="I15" s="198">
        <v>672</v>
      </c>
      <c r="J15" s="259">
        <v>347</v>
      </c>
      <c r="K15" s="198">
        <v>1084</v>
      </c>
      <c r="L15" s="198">
        <v>539</v>
      </c>
      <c r="M15" s="198">
        <v>646</v>
      </c>
      <c r="N15" s="259">
        <v>338</v>
      </c>
    </row>
    <row r="16" spans="1:14" x14ac:dyDescent="0.2">
      <c r="A16" s="249">
        <v>8</v>
      </c>
      <c r="B16" s="250" t="s">
        <v>67</v>
      </c>
      <c r="C16" s="275">
        <f t="shared" si="1"/>
        <v>18</v>
      </c>
      <c r="D16" s="197">
        <v>18</v>
      </c>
      <c r="E16" s="199"/>
      <c r="F16" s="197">
        <v>1525</v>
      </c>
      <c r="G16" s="196">
        <v>818</v>
      </c>
      <c r="H16" s="197">
        <v>443</v>
      </c>
      <c r="I16" s="197">
        <v>671</v>
      </c>
      <c r="J16" s="199">
        <v>366</v>
      </c>
      <c r="K16" s="197">
        <v>791</v>
      </c>
      <c r="L16" s="197">
        <v>429</v>
      </c>
      <c r="M16" s="197">
        <v>647</v>
      </c>
      <c r="N16" s="199">
        <v>355</v>
      </c>
    </row>
    <row r="17" spans="1:14" x14ac:dyDescent="0.2">
      <c r="A17" s="245">
        <v>9</v>
      </c>
      <c r="B17" s="246" t="s">
        <v>68</v>
      </c>
      <c r="C17" s="273">
        <f t="shared" si="1"/>
        <v>26</v>
      </c>
      <c r="D17" s="198">
        <v>25</v>
      </c>
      <c r="E17" s="259">
        <v>1</v>
      </c>
      <c r="F17" s="198">
        <v>2047</v>
      </c>
      <c r="G17" s="274">
        <v>1500</v>
      </c>
      <c r="H17" s="198">
        <v>743</v>
      </c>
      <c r="I17" s="198">
        <v>1256</v>
      </c>
      <c r="J17" s="259">
        <v>616</v>
      </c>
      <c r="K17" s="198">
        <v>1396</v>
      </c>
      <c r="L17" s="198">
        <v>694</v>
      </c>
      <c r="M17" s="198">
        <v>1175</v>
      </c>
      <c r="N17" s="259">
        <v>579</v>
      </c>
    </row>
    <row r="18" spans="1:14" x14ac:dyDescent="0.2">
      <c r="A18" s="249">
        <v>10</v>
      </c>
      <c r="B18" s="250" t="s">
        <v>69</v>
      </c>
      <c r="C18" s="275">
        <f t="shared" si="1"/>
        <v>35</v>
      </c>
      <c r="D18" s="197">
        <v>33</v>
      </c>
      <c r="E18" s="199">
        <v>2</v>
      </c>
      <c r="F18" s="197">
        <v>3096</v>
      </c>
      <c r="G18" s="196">
        <v>2024</v>
      </c>
      <c r="H18" s="197">
        <v>1081</v>
      </c>
      <c r="I18" s="197">
        <v>1716</v>
      </c>
      <c r="J18" s="199">
        <v>925</v>
      </c>
      <c r="K18" s="197">
        <v>1863</v>
      </c>
      <c r="L18" s="197">
        <v>1011</v>
      </c>
      <c r="M18" s="197">
        <v>1593</v>
      </c>
      <c r="N18" s="199">
        <v>874</v>
      </c>
    </row>
    <row r="19" spans="1:14" x14ac:dyDescent="0.2">
      <c r="A19" s="245">
        <v>11</v>
      </c>
      <c r="B19" s="246" t="s">
        <v>70</v>
      </c>
      <c r="C19" s="273">
        <f t="shared" si="1"/>
        <v>20</v>
      </c>
      <c r="D19" s="198">
        <v>20</v>
      </c>
      <c r="E19" s="259"/>
      <c r="F19" s="198">
        <v>2233</v>
      </c>
      <c r="G19" s="274">
        <v>880</v>
      </c>
      <c r="H19" s="198">
        <v>468</v>
      </c>
      <c r="I19" s="198">
        <v>577</v>
      </c>
      <c r="J19" s="259">
        <v>308</v>
      </c>
      <c r="K19" s="198">
        <v>831</v>
      </c>
      <c r="L19" s="198">
        <v>443</v>
      </c>
      <c r="M19" s="198">
        <v>549</v>
      </c>
      <c r="N19" s="259">
        <v>295</v>
      </c>
    </row>
    <row r="20" spans="1:14" x14ac:dyDescent="0.2">
      <c r="A20" s="249">
        <v>12</v>
      </c>
      <c r="B20" s="250" t="s">
        <v>71</v>
      </c>
      <c r="C20" s="275">
        <f t="shared" si="1"/>
        <v>16</v>
      </c>
      <c r="D20" s="197">
        <v>13</v>
      </c>
      <c r="E20" s="199">
        <v>3</v>
      </c>
      <c r="F20" s="197">
        <v>843</v>
      </c>
      <c r="G20" s="196">
        <v>955</v>
      </c>
      <c r="H20" s="197">
        <v>544</v>
      </c>
      <c r="I20" s="197">
        <v>837</v>
      </c>
      <c r="J20" s="199">
        <v>476</v>
      </c>
      <c r="K20" s="197">
        <v>947</v>
      </c>
      <c r="L20" s="197">
        <v>540</v>
      </c>
      <c r="M20" s="197">
        <v>833</v>
      </c>
      <c r="N20" s="199">
        <v>474</v>
      </c>
    </row>
    <row r="21" spans="1:14" x14ac:dyDescent="0.2">
      <c r="A21" s="245">
        <v>13</v>
      </c>
      <c r="B21" s="246" t="s">
        <v>72</v>
      </c>
      <c r="C21" s="273">
        <f t="shared" si="1"/>
        <v>21</v>
      </c>
      <c r="D21" s="198">
        <v>19</v>
      </c>
      <c r="E21" s="259">
        <v>2</v>
      </c>
      <c r="F21" s="198">
        <v>1518</v>
      </c>
      <c r="G21" s="274">
        <v>1303</v>
      </c>
      <c r="H21" s="198">
        <v>686</v>
      </c>
      <c r="I21" s="198">
        <v>957</v>
      </c>
      <c r="J21" s="259">
        <v>525</v>
      </c>
      <c r="K21" s="198">
        <v>1249</v>
      </c>
      <c r="L21" s="198">
        <v>658</v>
      </c>
      <c r="M21" s="198">
        <v>921</v>
      </c>
      <c r="N21" s="259">
        <v>504</v>
      </c>
    </row>
    <row r="22" spans="1:14" x14ac:dyDescent="0.2">
      <c r="A22" s="249">
        <v>14</v>
      </c>
      <c r="B22" s="250" t="s">
        <v>73</v>
      </c>
      <c r="C22" s="275">
        <f t="shared" si="1"/>
        <v>35</v>
      </c>
      <c r="D22" s="197">
        <v>31</v>
      </c>
      <c r="E22" s="199">
        <v>4</v>
      </c>
      <c r="F22" s="197">
        <v>3823</v>
      </c>
      <c r="G22" s="196">
        <v>2461</v>
      </c>
      <c r="H22" s="197">
        <v>1225</v>
      </c>
      <c r="I22" s="197">
        <v>1648</v>
      </c>
      <c r="J22" s="199">
        <v>801</v>
      </c>
      <c r="K22" s="197">
        <v>2301</v>
      </c>
      <c r="L22" s="197">
        <v>1147</v>
      </c>
      <c r="M22" s="197">
        <v>1561</v>
      </c>
      <c r="N22" s="199">
        <v>762</v>
      </c>
    </row>
    <row r="23" spans="1:14" x14ac:dyDescent="0.2">
      <c r="A23" s="245">
        <v>15</v>
      </c>
      <c r="B23" s="246" t="s">
        <v>74</v>
      </c>
      <c r="C23" s="273">
        <f t="shared" si="1"/>
        <v>39</v>
      </c>
      <c r="D23" s="198">
        <v>39</v>
      </c>
      <c r="E23" s="259"/>
      <c r="F23" s="198">
        <v>3375</v>
      </c>
      <c r="G23" s="274">
        <v>3324</v>
      </c>
      <c r="H23" s="198">
        <v>1778</v>
      </c>
      <c r="I23" s="198">
        <v>2860</v>
      </c>
      <c r="J23" s="259">
        <v>1517</v>
      </c>
      <c r="K23" s="198">
        <v>3039</v>
      </c>
      <c r="L23" s="198">
        <v>1629</v>
      </c>
      <c r="M23" s="198">
        <v>2655</v>
      </c>
      <c r="N23" s="259">
        <v>1410</v>
      </c>
    </row>
    <row r="24" spans="1:14" x14ac:dyDescent="0.2">
      <c r="A24" s="249">
        <v>16</v>
      </c>
      <c r="B24" s="250" t="s">
        <v>75</v>
      </c>
      <c r="C24" s="275">
        <f t="shared" si="1"/>
        <v>21</v>
      </c>
      <c r="D24" s="197">
        <v>21</v>
      </c>
      <c r="E24" s="199"/>
      <c r="F24" s="197">
        <v>2305</v>
      </c>
      <c r="G24" s="196">
        <v>2105</v>
      </c>
      <c r="H24" s="197">
        <v>1070</v>
      </c>
      <c r="I24" s="197">
        <v>1810</v>
      </c>
      <c r="J24" s="199">
        <v>927</v>
      </c>
      <c r="K24" s="197">
        <v>1916</v>
      </c>
      <c r="L24" s="197">
        <v>975</v>
      </c>
      <c r="M24" s="197">
        <v>1656</v>
      </c>
      <c r="N24" s="199">
        <v>851</v>
      </c>
    </row>
    <row r="25" spans="1:14" x14ac:dyDescent="0.2">
      <c r="A25" s="245">
        <v>17</v>
      </c>
      <c r="B25" s="246" t="s">
        <v>76</v>
      </c>
      <c r="C25" s="273">
        <f t="shared" si="1"/>
        <v>46</v>
      </c>
      <c r="D25" s="198">
        <v>44</v>
      </c>
      <c r="E25" s="259">
        <v>2</v>
      </c>
      <c r="F25" s="198">
        <v>4222</v>
      </c>
      <c r="G25" s="274">
        <v>4008</v>
      </c>
      <c r="H25" s="198">
        <v>2149</v>
      </c>
      <c r="I25" s="198">
        <v>3246</v>
      </c>
      <c r="J25" s="259">
        <v>1747</v>
      </c>
      <c r="K25" s="198">
        <v>3599</v>
      </c>
      <c r="L25" s="198">
        <v>1944</v>
      </c>
      <c r="M25" s="198">
        <v>2954</v>
      </c>
      <c r="N25" s="259">
        <v>1600</v>
      </c>
    </row>
    <row r="26" spans="1:14" x14ac:dyDescent="0.2">
      <c r="A26" s="249">
        <v>18</v>
      </c>
      <c r="B26" s="250" t="s">
        <v>77</v>
      </c>
      <c r="C26" s="275">
        <f t="shared" si="1"/>
        <v>27</v>
      </c>
      <c r="D26" s="197">
        <v>20</v>
      </c>
      <c r="E26" s="199">
        <v>7</v>
      </c>
      <c r="F26" s="197">
        <v>2330</v>
      </c>
      <c r="G26" s="196">
        <v>1919</v>
      </c>
      <c r="H26" s="197">
        <v>973</v>
      </c>
      <c r="I26" s="197">
        <v>1360</v>
      </c>
      <c r="J26" s="199">
        <v>686</v>
      </c>
      <c r="K26" s="197">
        <v>1470</v>
      </c>
      <c r="L26" s="197">
        <v>751</v>
      </c>
      <c r="M26" s="197">
        <v>1036</v>
      </c>
      <c r="N26" s="199">
        <v>517</v>
      </c>
    </row>
    <row r="27" spans="1:14" x14ac:dyDescent="0.2">
      <c r="A27" s="245">
        <v>19</v>
      </c>
      <c r="B27" s="246" t="s">
        <v>78</v>
      </c>
      <c r="C27" s="273">
        <f t="shared" si="1"/>
        <v>7</v>
      </c>
      <c r="D27" s="198">
        <v>7</v>
      </c>
      <c r="E27" s="259"/>
      <c r="F27" s="198">
        <v>871</v>
      </c>
      <c r="G27" s="274">
        <v>608</v>
      </c>
      <c r="H27" s="198">
        <v>285</v>
      </c>
      <c r="I27" s="198">
        <v>264</v>
      </c>
      <c r="J27" s="259">
        <v>130</v>
      </c>
      <c r="K27" s="198">
        <v>560</v>
      </c>
      <c r="L27" s="198">
        <v>266</v>
      </c>
      <c r="M27" s="198">
        <v>256</v>
      </c>
      <c r="N27" s="259">
        <v>124</v>
      </c>
    </row>
    <row r="28" spans="1:14" x14ac:dyDescent="0.2">
      <c r="A28" s="249">
        <v>20</v>
      </c>
      <c r="B28" s="250" t="s">
        <v>79</v>
      </c>
      <c r="C28" s="275">
        <f t="shared" si="1"/>
        <v>15</v>
      </c>
      <c r="D28" s="197">
        <v>15</v>
      </c>
      <c r="E28" s="199"/>
      <c r="F28" s="197">
        <v>2802</v>
      </c>
      <c r="G28" s="196">
        <v>1500</v>
      </c>
      <c r="H28" s="197">
        <v>611</v>
      </c>
      <c r="I28" s="197">
        <v>339</v>
      </c>
      <c r="J28" s="199">
        <v>144</v>
      </c>
      <c r="K28" s="197">
        <v>1405</v>
      </c>
      <c r="L28" s="197">
        <v>566</v>
      </c>
      <c r="M28" s="197">
        <v>325</v>
      </c>
      <c r="N28" s="199">
        <v>137</v>
      </c>
    </row>
    <row r="29" spans="1:14" x14ac:dyDescent="0.2">
      <c r="A29" s="245">
        <v>21</v>
      </c>
      <c r="B29" s="246" t="s">
        <v>80</v>
      </c>
      <c r="C29" s="273">
        <f t="shared" si="1"/>
        <v>4</v>
      </c>
      <c r="D29" s="198">
        <v>3</v>
      </c>
      <c r="E29" s="259">
        <v>1</v>
      </c>
      <c r="F29" s="198">
        <v>352</v>
      </c>
      <c r="G29" s="274">
        <v>196</v>
      </c>
      <c r="H29" s="198">
        <v>88</v>
      </c>
      <c r="I29" s="198">
        <v>75</v>
      </c>
      <c r="J29" s="259">
        <v>34</v>
      </c>
      <c r="K29" s="198">
        <v>190</v>
      </c>
      <c r="L29" s="198">
        <v>86</v>
      </c>
      <c r="M29" s="198">
        <v>72</v>
      </c>
      <c r="N29" s="259">
        <v>33</v>
      </c>
    </row>
    <row r="30" spans="1:14" x14ac:dyDescent="0.2">
      <c r="A30" s="249">
        <v>22</v>
      </c>
      <c r="B30" s="250" t="s">
        <v>81</v>
      </c>
      <c r="C30" s="275">
        <f t="shared" si="1"/>
        <v>3</v>
      </c>
      <c r="D30" s="197">
        <v>1</v>
      </c>
      <c r="E30" s="199">
        <v>2</v>
      </c>
      <c r="F30" s="197">
        <v>195</v>
      </c>
      <c r="G30" s="196">
        <v>162</v>
      </c>
      <c r="H30" s="197">
        <v>87</v>
      </c>
      <c r="I30" s="197">
        <v>73</v>
      </c>
      <c r="J30" s="199">
        <v>38</v>
      </c>
      <c r="K30" s="197">
        <v>141</v>
      </c>
      <c r="L30" s="197">
        <v>75</v>
      </c>
      <c r="M30" s="197">
        <v>64</v>
      </c>
      <c r="N30" s="199">
        <v>32</v>
      </c>
    </row>
    <row r="31" spans="1:14" x14ac:dyDescent="0.2">
      <c r="A31" s="276">
        <v>23</v>
      </c>
      <c r="B31" s="277" t="s">
        <v>82</v>
      </c>
      <c r="C31" s="278">
        <f t="shared" si="1"/>
        <v>2</v>
      </c>
      <c r="D31" s="279"/>
      <c r="E31" s="280">
        <v>2</v>
      </c>
      <c r="F31" s="279">
        <v>30</v>
      </c>
      <c r="G31" s="281">
        <v>24</v>
      </c>
      <c r="H31" s="279">
        <v>12</v>
      </c>
      <c r="I31" s="279"/>
      <c r="J31" s="280"/>
      <c r="K31" s="279">
        <v>24</v>
      </c>
      <c r="L31" s="279">
        <v>12</v>
      </c>
      <c r="M31" s="279"/>
      <c r="N31" s="280"/>
    </row>
    <row r="33" spans="2:25" x14ac:dyDescent="0.2">
      <c r="B33" s="14" t="s">
        <v>1140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</sheetData>
  <mergeCells count="17">
    <mergeCell ref="A1:N1"/>
    <mergeCell ref="A3:N3"/>
    <mergeCell ref="A4:N4"/>
    <mergeCell ref="A5:A7"/>
    <mergeCell ref="B5:B7"/>
    <mergeCell ref="C5:C7"/>
    <mergeCell ref="D5:E5"/>
    <mergeCell ref="F5:F7"/>
    <mergeCell ref="G5:H6"/>
    <mergeCell ref="I5:J5"/>
    <mergeCell ref="A8:B8"/>
    <mergeCell ref="K5:L6"/>
    <mergeCell ref="M5:N5"/>
    <mergeCell ref="D6:D7"/>
    <mergeCell ref="E6:E7"/>
    <mergeCell ref="I6:J6"/>
    <mergeCell ref="M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6F85-2C01-4FD8-B8EB-87A35C633DD6}">
  <dimension ref="A1:BB31"/>
  <sheetViews>
    <sheetView workbookViewId="0">
      <selection activeCell="X28" sqref="X28"/>
    </sheetView>
  </sheetViews>
  <sheetFormatPr defaultRowHeight="12.75" x14ac:dyDescent="0.2"/>
  <cols>
    <col min="1" max="1" width="5.42578125" style="110" customWidth="1"/>
    <col min="2" max="2" width="19.140625" style="110" customWidth="1"/>
    <col min="3" max="3" width="10.5703125" style="110" customWidth="1"/>
    <col min="4" max="4" width="10.140625" style="110" customWidth="1"/>
    <col min="5" max="5" width="7.7109375" style="110" customWidth="1"/>
    <col min="6" max="6" width="6.28515625" style="110" customWidth="1"/>
    <col min="7" max="7" width="7.5703125" style="110" customWidth="1"/>
    <col min="8" max="8" width="7.28515625" style="110" customWidth="1"/>
    <col min="9" max="9" width="6.140625" style="110" customWidth="1"/>
    <col min="10" max="10" width="6.42578125" style="110" customWidth="1"/>
    <col min="11" max="12" width="8.7109375" style="110" customWidth="1"/>
    <col min="13" max="13" width="7.28515625" style="110" customWidth="1"/>
    <col min="14" max="14" width="7.42578125" style="110" customWidth="1"/>
    <col min="15" max="16" width="8.5703125" style="110" customWidth="1"/>
    <col min="17" max="18" width="7.42578125" style="110" customWidth="1"/>
    <col min="19" max="19" width="7.5703125" style="110" customWidth="1"/>
    <col min="20" max="20" width="6.85546875" style="110" customWidth="1"/>
    <col min="21" max="21" width="7.140625" style="110" customWidth="1"/>
    <col min="22" max="22" width="6.85546875" style="110" customWidth="1"/>
    <col min="23" max="23" width="8.42578125" style="110" customWidth="1"/>
    <col min="24" max="24" width="7.7109375" style="110" customWidth="1"/>
    <col min="25" max="25" width="6.28515625" style="110" customWidth="1"/>
    <col min="26" max="26" width="17.85546875" style="110" customWidth="1"/>
    <col min="27" max="32" width="6.42578125" style="110" customWidth="1"/>
    <col min="33" max="38" width="5.42578125" style="110" customWidth="1"/>
    <col min="39" max="40" width="7.7109375" style="110" customWidth="1"/>
    <col min="41" max="46" width="5.42578125" style="110" customWidth="1"/>
    <col min="47" max="51" width="7.28515625" style="110" customWidth="1"/>
    <col min="52" max="52" width="5.5703125" style="110" customWidth="1"/>
    <col min="53" max="53" width="5.7109375" style="110" customWidth="1"/>
    <col min="54" max="54" width="5.5703125" style="110" customWidth="1"/>
    <col min="55" max="56" width="3.85546875" style="110" customWidth="1"/>
    <col min="57" max="57" width="6.42578125" style="110" customWidth="1"/>
    <col min="58" max="58" width="6.140625" style="110" customWidth="1"/>
    <col min="59" max="16384" width="9.140625" style="110"/>
  </cols>
  <sheetData>
    <row r="1" spans="1:54" ht="15" customHeight="1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Y1" s="378"/>
      <c r="Z1" s="378"/>
      <c r="AA1" s="378"/>
      <c r="AB1" s="378"/>
      <c r="AC1" s="378"/>
      <c r="AD1" s="378"/>
      <c r="AE1" s="378"/>
      <c r="AF1" s="378"/>
    </row>
    <row r="2" spans="1:54" x14ac:dyDescent="0.2">
      <c r="C2" s="445" t="s">
        <v>1189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AA2" s="445" t="s">
        <v>1190</v>
      </c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</row>
    <row r="3" spans="1:54" x14ac:dyDescent="0.2">
      <c r="A3" s="378"/>
      <c r="B3" s="378"/>
      <c r="C3" s="378"/>
      <c r="Z3" s="378"/>
      <c r="AA3" s="378"/>
      <c r="AB3" s="378"/>
      <c r="AC3" s="378"/>
      <c r="AD3" s="378"/>
    </row>
    <row r="4" spans="1:54" s="14" customFormat="1" ht="12" x14ac:dyDescent="0.2">
      <c r="A4" s="371" t="s">
        <v>111</v>
      </c>
      <c r="B4" s="371" t="s">
        <v>47</v>
      </c>
      <c r="C4" s="372" t="s">
        <v>49</v>
      </c>
      <c r="D4" s="40" t="s">
        <v>100</v>
      </c>
      <c r="E4" s="372" t="s">
        <v>1169</v>
      </c>
      <c r="F4" s="372" t="s">
        <v>115</v>
      </c>
      <c r="G4" s="372" t="s">
        <v>1170</v>
      </c>
      <c r="H4" s="372" t="s">
        <v>115</v>
      </c>
      <c r="I4" s="372" t="s">
        <v>1171</v>
      </c>
      <c r="J4" s="372" t="s">
        <v>115</v>
      </c>
      <c r="K4" s="372" t="s">
        <v>38</v>
      </c>
      <c r="L4" s="372" t="s">
        <v>115</v>
      </c>
      <c r="M4" s="371" t="s">
        <v>100</v>
      </c>
      <c r="N4" s="371"/>
      <c r="O4" s="371"/>
      <c r="P4" s="371"/>
      <c r="Q4" s="371"/>
      <c r="R4" s="371"/>
      <c r="S4" s="372" t="s">
        <v>1172</v>
      </c>
      <c r="T4" s="372" t="s">
        <v>115</v>
      </c>
      <c r="U4" s="372" t="s">
        <v>1173</v>
      </c>
      <c r="V4" s="372" t="s">
        <v>115</v>
      </c>
      <c r="W4" s="372" t="s">
        <v>1174</v>
      </c>
      <c r="X4" s="372" t="s">
        <v>115</v>
      </c>
      <c r="Y4" s="371" t="s">
        <v>111</v>
      </c>
      <c r="Z4" s="371" t="s">
        <v>47</v>
      </c>
      <c r="AA4" s="372" t="s">
        <v>1175</v>
      </c>
      <c r="AB4" s="372" t="s">
        <v>115</v>
      </c>
      <c r="AC4" s="372" t="s">
        <v>1176</v>
      </c>
      <c r="AD4" s="372" t="s">
        <v>115</v>
      </c>
      <c r="AE4" s="372" t="s">
        <v>1177</v>
      </c>
      <c r="AF4" s="372" t="s">
        <v>115</v>
      </c>
      <c r="AG4" s="372" t="s">
        <v>1178</v>
      </c>
      <c r="AH4" s="372" t="s">
        <v>115</v>
      </c>
      <c r="AI4" s="372" t="s">
        <v>1179</v>
      </c>
      <c r="AJ4" s="372" t="s">
        <v>115</v>
      </c>
      <c r="AK4" s="372" t="s">
        <v>1180</v>
      </c>
      <c r="AL4" s="372" t="s">
        <v>115</v>
      </c>
      <c r="AM4" s="372" t="s">
        <v>1181</v>
      </c>
      <c r="AN4" s="372" t="s">
        <v>115</v>
      </c>
      <c r="AO4" s="372" t="s">
        <v>1182</v>
      </c>
      <c r="AP4" s="372" t="s">
        <v>115</v>
      </c>
      <c r="AQ4" s="372" t="s">
        <v>1183</v>
      </c>
      <c r="AR4" s="372" t="s">
        <v>115</v>
      </c>
      <c r="AS4" s="372" t="s">
        <v>1184</v>
      </c>
      <c r="AT4" s="372" t="s">
        <v>115</v>
      </c>
      <c r="AU4" s="372" t="s">
        <v>1185</v>
      </c>
      <c r="AV4" s="372" t="s">
        <v>115</v>
      </c>
      <c r="AW4" s="372" t="s">
        <v>1186</v>
      </c>
      <c r="AX4" s="372" t="s">
        <v>115</v>
      </c>
      <c r="AY4" s="372" t="s">
        <v>1187</v>
      </c>
      <c r="AZ4" s="372" t="s">
        <v>115</v>
      </c>
      <c r="BA4" s="372" t="s">
        <v>82</v>
      </c>
      <c r="BB4" s="372" t="s">
        <v>115</v>
      </c>
    </row>
    <row r="5" spans="1:54" s="14" customFormat="1" ht="71.25" x14ac:dyDescent="0.2">
      <c r="A5" s="371"/>
      <c r="B5" s="371"/>
      <c r="C5" s="372"/>
      <c r="D5" s="10" t="s">
        <v>1188</v>
      </c>
      <c r="E5" s="372"/>
      <c r="F5" s="372"/>
      <c r="G5" s="372"/>
      <c r="H5" s="372"/>
      <c r="I5" s="372"/>
      <c r="J5" s="372"/>
      <c r="K5" s="372"/>
      <c r="L5" s="372"/>
      <c r="M5" s="10" t="s">
        <v>101</v>
      </c>
      <c r="N5" s="10" t="s">
        <v>115</v>
      </c>
      <c r="O5" s="10" t="s">
        <v>102</v>
      </c>
      <c r="P5" s="10" t="s">
        <v>115</v>
      </c>
      <c r="Q5" s="10" t="s">
        <v>103</v>
      </c>
      <c r="R5" s="10" t="s">
        <v>115</v>
      </c>
      <c r="S5" s="372"/>
      <c r="T5" s="372"/>
      <c r="U5" s="372"/>
      <c r="V5" s="372"/>
      <c r="W5" s="372"/>
      <c r="X5" s="372"/>
      <c r="Y5" s="371"/>
      <c r="Z5" s="371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</row>
    <row r="6" spans="1:54" ht="13.5" thickBot="1" x14ac:dyDescent="0.25">
      <c r="A6" s="443" t="s">
        <v>59</v>
      </c>
      <c r="B6" s="444"/>
      <c r="C6" s="267">
        <f>SUM(C7:C29)</f>
        <v>54498</v>
      </c>
      <c r="D6" s="267">
        <f t="shared" ref="D6:X6" si="0">SUM(D7:D29)</f>
        <v>41986</v>
      </c>
      <c r="E6" s="267">
        <f t="shared" si="0"/>
        <v>868</v>
      </c>
      <c r="F6" s="267">
        <f t="shared" si="0"/>
        <v>493</v>
      </c>
      <c r="G6" s="267">
        <f t="shared" si="0"/>
        <v>1601</v>
      </c>
      <c r="H6" s="267">
        <f t="shared" si="0"/>
        <v>1283</v>
      </c>
      <c r="I6" s="267">
        <f t="shared" si="0"/>
        <v>842</v>
      </c>
      <c r="J6" s="267">
        <f t="shared" si="0"/>
        <v>622</v>
      </c>
      <c r="K6" s="282">
        <f t="shared" si="0"/>
        <v>34073</v>
      </c>
      <c r="L6" s="282">
        <f t="shared" si="0"/>
        <v>27729</v>
      </c>
      <c r="M6" s="267">
        <f t="shared" si="0"/>
        <v>11467</v>
      </c>
      <c r="N6" s="267">
        <f t="shared" si="0"/>
        <v>10964</v>
      </c>
      <c r="O6" s="267">
        <f t="shared" si="0"/>
        <v>14694</v>
      </c>
      <c r="P6" s="267">
        <f t="shared" si="0"/>
        <v>10830</v>
      </c>
      <c r="Q6" s="267">
        <f t="shared" si="0"/>
        <v>7912</v>
      </c>
      <c r="R6" s="267">
        <f t="shared" si="0"/>
        <v>5935</v>
      </c>
      <c r="S6" s="267">
        <f t="shared" si="0"/>
        <v>479</v>
      </c>
      <c r="T6" s="267">
        <f t="shared" si="0"/>
        <v>339</v>
      </c>
      <c r="U6" s="267">
        <f t="shared" si="0"/>
        <v>28</v>
      </c>
      <c r="V6" s="267">
        <f t="shared" si="0"/>
        <v>17</v>
      </c>
      <c r="W6" s="267">
        <f t="shared" si="0"/>
        <v>265</v>
      </c>
      <c r="X6" s="268">
        <f t="shared" si="0"/>
        <v>201</v>
      </c>
      <c r="Y6" s="443" t="s">
        <v>59</v>
      </c>
      <c r="Z6" s="444"/>
      <c r="AA6" s="267">
        <f t="shared" ref="AA6:BB6" si="1">SUM(AA7:AA29)</f>
        <v>697</v>
      </c>
      <c r="AB6" s="267">
        <f t="shared" si="1"/>
        <v>564</v>
      </c>
      <c r="AC6" s="267">
        <f t="shared" si="1"/>
        <v>734</v>
      </c>
      <c r="AD6" s="267">
        <f t="shared" si="1"/>
        <v>602</v>
      </c>
      <c r="AE6" s="267">
        <f t="shared" si="1"/>
        <v>745</v>
      </c>
      <c r="AF6" s="267">
        <f t="shared" si="1"/>
        <v>482</v>
      </c>
      <c r="AG6" s="267">
        <f t="shared" si="1"/>
        <v>485</v>
      </c>
      <c r="AH6" s="267">
        <f t="shared" si="1"/>
        <v>453</v>
      </c>
      <c r="AI6" s="267">
        <f t="shared" si="1"/>
        <v>705</v>
      </c>
      <c r="AJ6" s="267">
        <f t="shared" si="1"/>
        <v>680</v>
      </c>
      <c r="AK6" s="267">
        <f t="shared" si="1"/>
        <v>544</v>
      </c>
      <c r="AL6" s="267">
        <f t="shared" si="1"/>
        <v>508</v>
      </c>
      <c r="AM6" s="267">
        <f t="shared" si="1"/>
        <v>1679</v>
      </c>
      <c r="AN6" s="267">
        <f t="shared" si="1"/>
        <v>1642</v>
      </c>
      <c r="AO6" s="267">
        <f t="shared" si="1"/>
        <v>498</v>
      </c>
      <c r="AP6" s="267">
        <f t="shared" si="1"/>
        <v>1</v>
      </c>
      <c r="AQ6" s="267">
        <f t="shared" si="1"/>
        <v>250</v>
      </c>
      <c r="AR6" s="267">
        <f t="shared" si="1"/>
        <v>1</v>
      </c>
      <c r="AS6" s="267">
        <f t="shared" si="1"/>
        <v>173</v>
      </c>
      <c r="AT6" s="267">
        <f t="shared" si="1"/>
        <v>1</v>
      </c>
      <c r="AU6" s="267">
        <f t="shared" si="1"/>
        <v>4798</v>
      </c>
      <c r="AV6" s="267">
        <f t="shared" si="1"/>
        <v>4691</v>
      </c>
      <c r="AW6" s="267">
        <f t="shared" si="1"/>
        <v>3530</v>
      </c>
      <c r="AX6" s="267">
        <f t="shared" si="1"/>
        <v>1440</v>
      </c>
      <c r="AY6" s="267">
        <f t="shared" si="1"/>
        <v>1043</v>
      </c>
      <c r="AZ6" s="267">
        <f t="shared" si="1"/>
        <v>23</v>
      </c>
      <c r="BA6" s="267">
        <f t="shared" si="1"/>
        <v>461</v>
      </c>
      <c r="BB6" s="268">
        <f t="shared" si="1"/>
        <v>214</v>
      </c>
    </row>
    <row r="7" spans="1:54" x14ac:dyDescent="0.2">
      <c r="A7" s="245">
        <v>1</v>
      </c>
      <c r="B7" s="246" t="s">
        <v>60</v>
      </c>
      <c r="C7" s="247">
        <f>E7+G7+I7+K7+S7+U7+W7+AA7+AC7+AE7+AG7+AI7+AK7+AM7+AO7+AQ7+AS7+AU7+AW7+AY7+BA7</f>
        <v>1900</v>
      </c>
      <c r="D7" s="247">
        <f>F7+H7+J7+L7+T7+V7+X7+AB7+AD7+AF7+AH7+AJ7+AL7+AN7+AP7+AR7+AT7+AV7+AX7+AZ7+BB7</f>
        <v>1389</v>
      </c>
      <c r="E7" s="198">
        <v>33</v>
      </c>
      <c r="F7" s="198">
        <v>15</v>
      </c>
      <c r="G7" s="198">
        <v>54</v>
      </c>
      <c r="H7" s="198">
        <v>40</v>
      </c>
      <c r="I7" s="198">
        <v>25</v>
      </c>
      <c r="J7" s="198">
        <v>17</v>
      </c>
      <c r="K7" s="258">
        <f>+M7+O7+Q7</f>
        <v>1030</v>
      </c>
      <c r="L7" s="258">
        <f>+N7+P7+R7</f>
        <v>836</v>
      </c>
      <c r="M7" s="198">
        <v>344</v>
      </c>
      <c r="N7" s="198">
        <v>335</v>
      </c>
      <c r="O7" s="198">
        <v>369</v>
      </c>
      <c r="P7" s="198">
        <v>279</v>
      </c>
      <c r="Q7" s="198">
        <v>317</v>
      </c>
      <c r="R7" s="198">
        <v>222</v>
      </c>
      <c r="S7" s="198">
        <v>10</v>
      </c>
      <c r="T7" s="198">
        <v>4</v>
      </c>
      <c r="U7" s="198"/>
      <c r="V7" s="198"/>
      <c r="W7" s="198">
        <v>3</v>
      </c>
      <c r="X7" s="259">
        <v>2</v>
      </c>
      <c r="Y7" s="245">
        <v>1</v>
      </c>
      <c r="Z7" s="246" t="s">
        <v>60</v>
      </c>
      <c r="AA7" s="198">
        <v>33</v>
      </c>
      <c r="AB7" s="198">
        <v>27</v>
      </c>
      <c r="AC7" s="198">
        <v>25</v>
      </c>
      <c r="AD7" s="198">
        <v>21</v>
      </c>
      <c r="AE7" s="198">
        <v>30</v>
      </c>
      <c r="AF7" s="198">
        <v>14</v>
      </c>
      <c r="AG7" s="198">
        <v>16</v>
      </c>
      <c r="AH7" s="198">
        <v>14</v>
      </c>
      <c r="AI7" s="198">
        <v>25</v>
      </c>
      <c r="AJ7" s="198">
        <v>23</v>
      </c>
      <c r="AK7" s="198">
        <v>17</v>
      </c>
      <c r="AL7" s="198">
        <v>17</v>
      </c>
      <c r="AM7" s="198">
        <v>123</v>
      </c>
      <c r="AN7" s="198">
        <v>121</v>
      </c>
      <c r="AO7" s="198">
        <v>11</v>
      </c>
      <c r="AP7" s="198"/>
      <c r="AQ7" s="198">
        <v>11</v>
      </c>
      <c r="AR7" s="198"/>
      <c r="AS7" s="198">
        <v>4</v>
      </c>
      <c r="AT7" s="198"/>
      <c r="AU7" s="198">
        <v>149</v>
      </c>
      <c r="AV7" s="198">
        <v>149</v>
      </c>
      <c r="AW7" s="198">
        <v>169</v>
      </c>
      <c r="AX7" s="198">
        <v>87</v>
      </c>
      <c r="AY7" s="198">
        <v>122</v>
      </c>
      <c r="AZ7" s="198"/>
      <c r="BA7" s="198">
        <v>10</v>
      </c>
      <c r="BB7" s="259">
        <v>2</v>
      </c>
    </row>
    <row r="8" spans="1:54" x14ac:dyDescent="0.2">
      <c r="A8" s="249">
        <v>2</v>
      </c>
      <c r="B8" s="250" t="s">
        <v>61</v>
      </c>
      <c r="C8" s="192">
        <f t="shared" ref="C8:D28" si="2">E8+G8+I8+K8+S8+U8+W8+AA8+AC8+AE8+AG8+AI8+AK8+AM8+AO8+AQ8+AS8+AU8+AW8+AY8+BA8</f>
        <v>3081</v>
      </c>
      <c r="D8" s="192">
        <f t="shared" si="2"/>
        <v>2132</v>
      </c>
      <c r="E8" s="197">
        <v>44</v>
      </c>
      <c r="F8" s="197">
        <v>19</v>
      </c>
      <c r="G8" s="197">
        <v>71</v>
      </c>
      <c r="H8" s="197">
        <v>39</v>
      </c>
      <c r="I8" s="197">
        <v>34</v>
      </c>
      <c r="J8" s="197">
        <v>23</v>
      </c>
      <c r="K8" s="258">
        <f t="shared" ref="K8:L28" si="3">+M8+O8+Q8</f>
        <v>1655</v>
      </c>
      <c r="L8" s="258">
        <f t="shared" si="3"/>
        <v>1235</v>
      </c>
      <c r="M8" s="197">
        <v>564</v>
      </c>
      <c r="N8" s="197">
        <v>478</v>
      </c>
      <c r="O8" s="197">
        <v>672</v>
      </c>
      <c r="P8" s="197">
        <v>465</v>
      </c>
      <c r="Q8" s="197">
        <v>419</v>
      </c>
      <c r="R8" s="197">
        <v>292</v>
      </c>
      <c r="S8" s="197">
        <v>114</v>
      </c>
      <c r="T8" s="197">
        <v>80</v>
      </c>
      <c r="U8" s="197">
        <v>6</v>
      </c>
      <c r="V8" s="197">
        <v>4</v>
      </c>
      <c r="W8" s="197">
        <v>17</v>
      </c>
      <c r="X8" s="199">
        <v>14</v>
      </c>
      <c r="Y8" s="249">
        <v>2</v>
      </c>
      <c r="Z8" s="250" t="s">
        <v>61</v>
      </c>
      <c r="AA8" s="197">
        <v>101</v>
      </c>
      <c r="AB8" s="197">
        <v>68</v>
      </c>
      <c r="AC8" s="197">
        <v>36</v>
      </c>
      <c r="AD8" s="197">
        <v>16</v>
      </c>
      <c r="AE8" s="197">
        <v>44</v>
      </c>
      <c r="AF8" s="197">
        <v>10</v>
      </c>
      <c r="AG8" s="197">
        <v>30</v>
      </c>
      <c r="AH8" s="197">
        <v>27</v>
      </c>
      <c r="AI8" s="197">
        <v>32</v>
      </c>
      <c r="AJ8" s="197">
        <v>31</v>
      </c>
      <c r="AK8" s="197">
        <v>27</v>
      </c>
      <c r="AL8" s="197">
        <v>25</v>
      </c>
      <c r="AM8" s="197">
        <v>102</v>
      </c>
      <c r="AN8" s="197">
        <v>99</v>
      </c>
      <c r="AO8" s="197">
        <v>25</v>
      </c>
      <c r="AP8" s="197"/>
      <c r="AQ8" s="197">
        <v>11</v>
      </c>
      <c r="AR8" s="197"/>
      <c r="AS8" s="197">
        <v>19</v>
      </c>
      <c r="AT8" s="197"/>
      <c r="AU8" s="197">
        <v>356</v>
      </c>
      <c r="AV8" s="197">
        <v>348</v>
      </c>
      <c r="AW8" s="197">
        <v>213</v>
      </c>
      <c r="AX8" s="197">
        <v>82</v>
      </c>
      <c r="AY8" s="197">
        <v>128</v>
      </c>
      <c r="AZ8" s="197">
        <v>5</v>
      </c>
      <c r="BA8" s="197">
        <v>16</v>
      </c>
      <c r="BB8" s="199">
        <v>7</v>
      </c>
    </row>
    <row r="9" spans="1:54" x14ac:dyDescent="0.2">
      <c r="A9" s="245">
        <v>3</v>
      </c>
      <c r="B9" s="246" t="s">
        <v>62</v>
      </c>
      <c r="C9" s="247">
        <f t="shared" si="2"/>
        <v>1601</v>
      </c>
      <c r="D9" s="247">
        <f t="shared" si="2"/>
        <v>1225</v>
      </c>
      <c r="E9" s="198">
        <v>32</v>
      </c>
      <c r="F9" s="198">
        <v>21</v>
      </c>
      <c r="G9" s="198">
        <v>44</v>
      </c>
      <c r="H9" s="198">
        <v>39</v>
      </c>
      <c r="I9" s="198">
        <v>30</v>
      </c>
      <c r="J9" s="198">
        <v>22</v>
      </c>
      <c r="K9" s="258">
        <f>+M9+O9+Q9</f>
        <v>936</v>
      </c>
      <c r="L9" s="258">
        <f>+N9+P9+R9</f>
        <v>753</v>
      </c>
      <c r="M9" s="198">
        <v>326</v>
      </c>
      <c r="N9" s="198">
        <v>308</v>
      </c>
      <c r="O9" s="198">
        <v>404</v>
      </c>
      <c r="P9" s="198">
        <v>282</v>
      </c>
      <c r="Q9" s="198">
        <v>206</v>
      </c>
      <c r="R9" s="198">
        <v>163</v>
      </c>
      <c r="S9" s="198">
        <v>2</v>
      </c>
      <c r="T9" s="198">
        <v>1</v>
      </c>
      <c r="U9" s="198"/>
      <c r="V9" s="198"/>
      <c r="W9" s="198">
        <v>8</v>
      </c>
      <c r="X9" s="259">
        <v>3</v>
      </c>
      <c r="Y9" s="245">
        <v>3</v>
      </c>
      <c r="Z9" s="246" t="s">
        <v>62</v>
      </c>
      <c r="AA9" s="198">
        <v>30</v>
      </c>
      <c r="AB9" s="198">
        <v>27</v>
      </c>
      <c r="AC9" s="198">
        <v>26</v>
      </c>
      <c r="AD9" s="198">
        <v>13</v>
      </c>
      <c r="AE9" s="198">
        <v>31</v>
      </c>
      <c r="AF9" s="198">
        <v>8</v>
      </c>
      <c r="AG9" s="198">
        <v>20</v>
      </c>
      <c r="AH9" s="198">
        <v>18</v>
      </c>
      <c r="AI9" s="198">
        <v>26</v>
      </c>
      <c r="AJ9" s="198">
        <v>25</v>
      </c>
      <c r="AK9" s="198">
        <v>17</v>
      </c>
      <c r="AL9" s="198">
        <v>17</v>
      </c>
      <c r="AM9" s="198">
        <v>73</v>
      </c>
      <c r="AN9" s="198">
        <v>73</v>
      </c>
      <c r="AO9" s="198">
        <v>16</v>
      </c>
      <c r="AP9" s="198"/>
      <c r="AQ9" s="198">
        <v>8</v>
      </c>
      <c r="AR9" s="198"/>
      <c r="AS9" s="198">
        <v>7</v>
      </c>
      <c r="AT9" s="198">
        <v>1</v>
      </c>
      <c r="AU9" s="198">
        <v>147</v>
      </c>
      <c r="AV9" s="198">
        <v>147</v>
      </c>
      <c r="AW9" s="198">
        <v>120</v>
      </c>
      <c r="AX9" s="198">
        <v>55</v>
      </c>
      <c r="AY9" s="198">
        <v>24</v>
      </c>
      <c r="AZ9" s="198"/>
      <c r="BA9" s="198">
        <v>4</v>
      </c>
      <c r="BB9" s="259">
        <v>2</v>
      </c>
    </row>
    <row r="10" spans="1:54" x14ac:dyDescent="0.2">
      <c r="A10" s="249">
        <v>4</v>
      </c>
      <c r="B10" s="250" t="s">
        <v>63</v>
      </c>
      <c r="C10" s="192">
        <f t="shared" si="2"/>
        <v>1178</v>
      </c>
      <c r="D10" s="192">
        <f t="shared" si="2"/>
        <v>916</v>
      </c>
      <c r="E10" s="197">
        <v>20</v>
      </c>
      <c r="F10" s="197">
        <v>12</v>
      </c>
      <c r="G10" s="197">
        <v>32</v>
      </c>
      <c r="H10" s="197">
        <v>29</v>
      </c>
      <c r="I10" s="197">
        <v>19</v>
      </c>
      <c r="J10" s="197">
        <v>14</v>
      </c>
      <c r="K10" s="258">
        <f t="shared" ref="K10:L10" si="4">+M10+O10+Q10</f>
        <v>641</v>
      </c>
      <c r="L10" s="258">
        <f t="shared" si="4"/>
        <v>514</v>
      </c>
      <c r="M10" s="197">
        <v>214</v>
      </c>
      <c r="N10" s="197">
        <v>206</v>
      </c>
      <c r="O10" s="197">
        <v>258</v>
      </c>
      <c r="P10" s="197">
        <v>181</v>
      </c>
      <c r="Q10" s="197">
        <v>169</v>
      </c>
      <c r="R10" s="197">
        <v>127</v>
      </c>
      <c r="S10" s="197">
        <v>9</v>
      </c>
      <c r="T10" s="197">
        <v>9</v>
      </c>
      <c r="U10" s="197"/>
      <c r="V10" s="197"/>
      <c r="W10" s="197">
        <v>1</v>
      </c>
      <c r="X10" s="199">
        <v>1</v>
      </c>
      <c r="Y10" s="249">
        <v>4</v>
      </c>
      <c r="Z10" s="250" t="s">
        <v>63</v>
      </c>
      <c r="AA10" s="197">
        <v>25</v>
      </c>
      <c r="AB10" s="197">
        <v>19</v>
      </c>
      <c r="AC10" s="197">
        <v>17</v>
      </c>
      <c r="AD10" s="197">
        <v>14</v>
      </c>
      <c r="AE10" s="197">
        <v>23</v>
      </c>
      <c r="AF10" s="197">
        <v>15</v>
      </c>
      <c r="AG10" s="197">
        <v>10</v>
      </c>
      <c r="AH10" s="197">
        <v>9</v>
      </c>
      <c r="AI10" s="197">
        <v>19</v>
      </c>
      <c r="AJ10" s="197">
        <v>19</v>
      </c>
      <c r="AK10" s="197">
        <v>11</v>
      </c>
      <c r="AL10" s="197">
        <v>10</v>
      </c>
      <c r="AM10" s="197">
        <v>69</v>
      </c>
      <c r="AN10" s="197">
        <v>68</v>
      </c>
      <c r="AO10" s="197">
        <v>12</v>
      </c>
      <c r="AP10" s="197"/>
      <c r="AQ10" s="197">
        <v>7</v>
      </c>
      <c r="AR10" s="197"/>
      <c r="AS10" s="197">
        <v>4</v>
      </c>
      <c r="AT10" s="197"/>
      <c r="AU10" s="197">
        <v>86</v>
      </c>
      <c r="AV10" s="197">
        <v>85</v>
      </c>
      <c r="AW10" s="197">
        <v>130</v>
      </c>
      <c r="AX10" s="197">
        <v>98</v>
      </c>
      <c r="AY10" s="197">
        <v>40</v>
      </c>
      <c r="AZ10" s="197"/>
      <c r="BA10" s="197">
        <v>3</v>
      </c>
      <c r="BB10" s="199"/>
    </row>
    <row r="11" spans="1:54" x14ac:dyDescent="0.2">
      <c r="A11" s="245">
        <v>5</v>
      </c>
      <c r="B11" s="246" t="s">
        <v>64</v>
      </c>
      <c r="C11" s="247">
        <f t="shared" si="2"/>
        <v>1457</v>
      </c>
      <c r="D11" s="247">
        <f t="shared" si="2"/>
        <v>1031</v>
      </c>
      <c r="E11" s="198">
        <v>26</v>
      </c>
      <c r="F11" s="198">
        <v>9</v>
      </c>
      <c r="G11" s="198">
        <v>52</v>
      </c>
      <c r="H11" s="198">
        <v>37</v>
      </c>
      <c r="I11" s="198">
        <v>22</v>
      </c>
      <c r="J11" s="198">
        <v>16</v>
      </c>
      <c r="K11" s="258">
        <f>+M11+O11+Q11</f>
        <v>777</v>
      </c>
      <c r="L11" s="258">
        <f>+N11+P11+R11</f>
        <v>631</v>
      </c>
      <c r="M11" s="198">
        <v>257</v>
      </c>
      <c r="N11" s="198">
        <v>249</v>
      </c>
      <c r="O11" s="198">
        <v>346</v>
      </c>
      <c r="P11" s="198">
        <v>243</v>
      </c>
      <c r="Q11" s="198">
        <v>174</v>
      </c>
      <c r="R11" s="198">
        <v>139</v>
      </c>
      <c r="S11" s="198">
        <v>9</v>
      </c>
      <c r="T11" s="198">
        <v>8</v>
      </c>
      <c r="U11" s="198"/>
      <c r="V11" s="198"/>
      <c r="W11" s="198">
        <v>4</v>
      </c>
      <c r="X11" s="259">
        <v>1</v>
      </c>
      <c r="Y11" s="245">
        <v>5</v>
      </c>
      <c r="Z11" s="246" t="s">
        <v>64</v>
      </c>
      <c r="AA11" s="198">
        <v>25</v>
      </c>
      <c r="AB11" s="198">
        <v>16</v>
      </c>
      <c r="AC11" s="198">
        <v>26</v>
      </c>
      <c r="AD11" s="198">
        <v>20</v>
      </c>
      <c r="AE11" s="198">
        <v>26</v>
      </c>
      <c r="AF11" s="198">
        <v>10</v>
      </c>
      <c r="AG11" s="198">
        <v>8</v>
      </c>
      <c r="AH11" s="198">
        <v>7</v>
      </c>
      <c r="AI11" s="198">
        <v>21</v>
      </c>
      <c r="AJ11" s="198">
        <v>20</v>
      </c>
      <c r="AK11" s="198">
        <v>17</v>
      </c>
      <c r="AL11" s="198">
        <v>16</v>
      </c>
      <c r="AM11" s="198">
        <v>68</v>
      </c>
      <c r="AN11" s="198">
        <v>65</v>
      </c>
      <c r="AO11" s="198">
        <v>8</v>
      </c>
      <c r="AP11" s="198"/>
      <c r="AQ11" s="198">
        <v>4</v>
      </c>
      <c r="AR11" s="198"/>
      <c r="AS11" s="198">
        <v>2</v>
      </c>
      <c r="AT11" s="198"/>
      <c r="AU11" s="198">
        <v>102</v>
      </c>
      <c r="AV11" s="198">
        <v>101</v>
      </c>
      <c r="AW11" s="198">
        <v>100</v>
      </c>
      <c r="AX11" s="198">
        <v>61</v>
      </c>
      <c r="AY11" s="198">
        <v>149</v>
      </c>
      <c r="AZ11" s="198">
        <v>10</v>
      </c>
      <c r="BA11" s="198">
        <v>11</v>
      </c>
      <c r="BB11" s="259">
        <v>3</v>
      </c>
    </row>
    <row r="12" spans="1:54" x14ac:dyDescent="0.2">
      <c r="A12" s="249">
        <v>6</v>
      </c>
      <c r="B12" s="250" t="s">
        <v>65</v>
      </c>
      <c r="C12" s="192">
        <f t="shared" si="2"/>
        <v>1114</v>
      </c>
      <c r="D12" s="192">
        <f t="shared" si="2"/>
        <v>883</v>
      </c>
      <c r="E12" s="197">
        <v>22</v>
      </c>
      <c r="F12" s="197">
        <v>17</v>
      </c>
      <c r="G12" s="197">
        <v>37</v>
      </c>
      <c r="H12" s="197">
        <v>34</v>
      </c>
      <c r="I12" s="197">
        <v>19</v>
      </c>
      <c r="J12" s="197">
        <v>14</v>
      </c>
      <c r="K12" s="258">
        <f t="shared" si="3"/>
        <v>664</v>
      </c>
      <c r="L12" s="258">
        <f t="shared" si="3"/>
        <v>545</v>
      </c>
      <c r="M12" s="197">
        <v>240</v>
      </c>
      <c r="N12" s="197">
        <v>235</v>
      </c>
      <c r="O12" s="197">
        <v>287</v>
      </c>
      <c r="P12" s="197">
        <v>213</v>
      </c>
      <c r="Q12" s="197">
        <v>137</v>
      </c>
      <c r="R12" s="197">
        <v>97</v>
      </c>
      <c r="S12" s="197">
        <v>2</v>
      </c>
      <c r="T12" s="197">
        <v>1</v>
      </c>
      <c r="U12" s="197">
        <v>1</v>
      </c>
      <c r="V12" s="197"/>
      <c r="W12" s="197">
        <v>1</v>
      </c>
      <c r="X12" s="199">
        <v>1</v>
      </c>
      <c r="Y12" s="249">
        <v>6</v>
      </c>
      <c r="Z12" s="250" t="s">
        <v>65</v>
      </c>
      <c r="AA12" s="197">
        <v>16</v>
      </c>
      <c r="AB12" s="197">
        <v>15</v>
      </c>
      <c r="AC12" s="197">
        <v>21</v>
      </c>
      <c r="AD12" s="197">
        <v>19</v>
      </c>
      <c r="AE12" s="197">
        <v>20</v>
      </c>
      <c r="AF12" s="197">
        <v>19</v>
      </c>
      <c r="AG12" s="197">
        <v>8</v>
      </c>
      <c r="AH12" s="197">
        <v>8</v>
      </c>
      <c r="AI12" s="197">
        <v>17</v>
      </c>
      <c r="AJ12" s="197">
        <v>16</v>
      </c>
      <c r="AK12" s="197">
        <v>8</v>
      </c>
      <c r="AL12" s="197">
        <v>8</v>
      </c>
      <c r="AM12" s="197">
        <v>32</v>
      </c>
      <c r="AN12" s="197">
        <v>32</v>
      </c>
      <c r="AO12" s="197">
        <v>11</v>
      </c>
      <c r="AP12" s="197"/>
      <c r="AQ12" s="197">
        <v>6</v>
      </c>
      <c r="AR12" s="197"/>
      <c r="AS12" s="197">
        <v>2</v>
      </c>
      <c r="AT12" s="197"/>
      <c r="AU12" s="197">
        <v>102</v>
      </c>
      <c r="AV12" s="197">
        <v>100</v>
      </c>
      <c r="AW12" s="197">
        <v>90</v>
      </c>
      <c r="AX12" s="197">
        <v>52</v>
      </c>
      <c r="AY12" s="197">
        <v>35</v>
      </c>
      <c r="AZ12" s="197">
        <v>2</v>
      </c>
      <c r="BA12" s="197"/>
      <c r="BB12" s="199"/>
    </row>
    <row r="13" spans="1:54" x14ac:dyDescent="0.2">
      <c r="A13" s="245">
        <v>7</v>
      </c>
      <c r="B13" s="246" t="s">
        <v>66</v>
      </c>
      <c r="C13" s="247">
        <f t="shared" si="2"/>
        <v>1495</v>
      </c>
      <c r="D13" s="247">
        <f t="shared" si="2"/>
        <v>1143</v>
      </c>
      <c r="E13" s="198">
        <v>27</v>
      </c>
      <c r="F13" s="198">
        <v>24</v>
      </c>
      <c r="G13" s="198">
        <v>43</v>
      </c>
      <c r="H13" s="198">
        <v>40</v>
      </c>
      <c r="I13" s="198">
        <v>28</v>
      </c>
      <c r="J13" s="198">
        <v>21</v>
      </c>
      <c r="K13" s="258">
        <f>+M13+O13+Q13</f>
        <v>863</v>
      </c>
      <c r="L13" s="258">
        <f>+N13+P13+R13</f>
        <v>707</v>
      </c>
      <c r="M13" s="198">
        <v>291</v>
      </c>
      <c r="N13" s="198">
        <v>286</v>
      </c>
      <c r="O13" s="198">
        <v>370</v>
      </c>
      <c r="P13" s="198">
        <v>271</v>
      </c>
      <c r="Q13" s="198">
        <v>202</v>
      </c>
      <c r="R13" s="198">
        <v>150</v>
      </c>
      <c r="S13" s="198">
        <v>13</v>
      </c>
      <c r="T13" s="198">
        <v>3</v>
      </c>
      <c r="U13" s="198"/>
      <c r="V13" s="198"/>
      <c r="W13" s="198">
        <v>2</v>
      </c>
      <c r="X13" s="259">
        <v>2</v>
      </c>
      <c r="Y13" s="245">
        <v>7</v>
      </c>
      <c r="Z13" s="246" t="s">
        <v>66</v>
      </c>
      <c r="AA13" s="198">
        <v>16</v>
      </c>
      <c r="AB13" s="198">
        <v>16</v>
      </c>
      <c r="AC13" s="198">
        <v>23</v>
      </c>
      <c r="AD13" s="198">
        <v>22</v>
      </c>
      <c r="AE13" s="198">
        <v>25</v>
      </c>
      <c r="AF13" s="198">
        <v>20</v>
      </c>
      <c r="AG13" s="198">
        <v>11</v>
      </c>
      <c r="AH13" s="198">
        <v>11</v>
      </c>
      <c r="AI13" s="198">
        <v>21</v>
      </c>
      <c r="AJ13" s="198">
        <v>20</v>
      </c>
      <c r="AK13" s="198">
        <v>11</v>
      </c>
      <c r="AL13" s="198">
        <v>11</v>
      </c>
      <c r="AM13" s="198">
        <v>68</v>
      </c>
      <c r="AN13" s="198">
        <v>66</v>
      </c>
      <c r="AO13" s="198">
        <v>11</v>
      </c>
      <c r="AP13" s="198"/>
      <c r="AQ13" s="198">
        <v>7</v>
      </c>
      <c r="AR13" s="198"/>
      <c r="AS13" s="198">
        <v>1</v>
      </c>
      <c r="AT13" s="198"/>
      <c r="AU13" s="198">
        <v>125</v>
      </c>
      <c r="AV13" s="198">
        <v>124</v>
      </c>
      <c r="AW13" s="198">
        <v>104</v>
      </c>
      <c r="AX13" s="198">
        <v>55</v>
      </c>
      <c r="AY13" s="198">
        <v>96</v>
      </c>
      <c r="AZ13" s="198">
        <v>1</v>
      </c>
      <c r="BA13" s="198"/>
      <c r="BB13" s="259"/>
    </row>
    <row r="14" spans="1:54" x14ac:dyDescent="0.2">
      <c r="A14" s="249">
        <v>8</v>
      </c>
      <c r="B14" s="250" t="s">
        <v>67</v>
      </c>
      <c r="C14" s="192">
        <f t="shared" si="2"/>
        <v>955</v>
      </c>
      <c r="D14" s="192">
        <f t="shared" si="2"/>
        <v>744</v>
      </c>
      <c r="E14" s="197">
        <v>17</v>
      </c>
      <c r="F14" s="197">
        <v>7</v>
      </c>
      <c r="G14" s="197">
        <v>31</v>
      </c>
      <c r="H14" s="197">
        <v>26</v>
      </c>
      <c r="I14" s="197">
        <v>22</v>
      </c>
      <c r="J14" s="197">
        <v>18</v>
      </c>
      <c r="K14" s="258">
        <f t="shared" si="3"/>
        <v>523</v>
      </c>
      <c r="L14" s="258">
        <f t="shared" si="3"/>
        <v>436</v>
      </c>
      <c r="M14" s="197">
        <v>163</v>
      </c>
      <c r="N14" s="197">
        <v>155</v>
      </c>
      <c r="O14" s="197">
        <v>230</v>
      </c>
      <c r="P14" s="197">
        <v>182</v>
      </c>
      <c r="Q14" s="197">
        <v>130</v>
      </c>
      <c r="R14" s="197">
        <v>99</v>
      </c>
      <c r="S14" s="197"/>
      <c r="T14" s="197"/>
      <c r="U14" s="197"/>
      <c r="V14" s="197"/>
      <c r="W14" s="197"/>
      <c r="X14" s="199"/>
      <c r="Y14" s="249">
        <v>8</v>
      </c>
      <c r="Z14" s="250" t="s">
        <v>67</v>
      </c>
      <c r="AA14" s="197">
        <v>18</v>
      </c>
      <c r="AB14" s="197">
        <v>17</v>
      </c>
      <c r="AC14" s="197">
        <v>20</v>
      </c>
      <c r="AD14" s="197">
        <v>14</v>
      </c>
      <c r="AE14" s="197">
        <v>20</v>
      </c>
      <c r="AF14" s="197">
        <v>13</v>
      </c>
      <c r="AG14" s="197">
        <v>8</v>
      </c>
      <c r="AH14" s="197">
        <v>8</v>
      </c>
      <c r="AI14" s="197">
        <v>18</v>
      </c>
      <c r="AJ14" s="197">
        <v>15</v>
      </c>
      <c r="AK14" s="197">
        <v>13</v>
      </c>
      <c r="AL14" s="197">
        <v>12</v>
      </c>
      <c r="AM14" s="197">
        <v>46</v>
      </c>
      <c r="AN14" s="197">
        <v>46</v>
      </c>
      <c r="AO14" s="197">
        <v>8</v>
      </c>
      <c r="AP14" s="197">
        <v>1</v>
      </c>
      <c r="AQ14" s="197">
        <v>4</v>
      </c>
      <c r="AR14" s="197"/>
      <c r="AS14" s="197">
        <v>4</v>
      </c>
      <c r="AT14" s="197"/>
      <c r="AU14" s="197">
        <v>90</v>
      </c>
      <c r="AV14" s="197">
        <v>90</v>
      </c>
      <c r="AW14" s="197">
        <v>94</v>
      </c>
      <c r="AX14" s="197">
        <v>40</v>
      </c>
      <c r="AY14" s="197">
        <v>14</v>
      </c>
      <c r="AZ14" s="197"/>
      <c r="BA14" s="197">
        <v>5</v>
      </c>
      <c r="BB14" s="199">
        <v>1</v>
      </c>
    </row>
    <row r="15" spans="1:54" x14ac:dyDescent="0.2">
      <c r="A15" s="245">
        <v>9</v>
      </c>
      <c r="B15" s="246" t="s">
        <v>68</v>
      </c>
      <c r="C15" s="247">
        <f t="shared" si="2"/>
        <v>1678</v>
      </c>
      <c r="D15" s="247">
        <f t="shared" si="2"/>
        <v>1231</v>
      </c>
      <c r="E15" s="198">
        <v>29</v>
      </c>
      <c r="F15" s="198">
        <v>16</v>
      </c>
      <c r="G15" s="198">
        <v>53</v>
      </c>
      <c r="H15" s="198">
        <v>42</v>
      </c>
      <c r="I15" s="198">
        <v>29</v>
      </c>
      <c r="J15" s="198">
        <v>19</v>
      </c>
      <c r="K15" s="258">
        <f t="shared" si="3"/>
        <v>926</v>
      </c>
      <c r="L15" s="258">
        <f t="shared" si="3"/>
        <v>730</v>
      </c>
      <c r="M15" s="198">
        <v>279</v>
      </c>
      <c r="N15" s="198">
        <v>256</v>
      </c>
      <c r="O15" s="198">
        <v>457</v>
      </c>
      <c r="P15" s="198">
        <v>330</v>
      </c>
      <c r="Q15" s="198">
        <v>190</v>
      </c>
      <c r="R15" s="198">
        <v>144</v>
      </c>
      <c r="S15" s="198">
        <v>6</v>
      </c>
      <c r="T15" s="198">
        <v>6</v>
      </c>
      <c r="U15" s="198"/>
      <c r="V15" s="198"/>
      <c r="W15" s="198">
        <v>2</v>
      </c>
      <c r="X15" s="259">
        <v>2</v>
      </c>
      <c r="Y15" s="245">
        <v>9</v>
      </c>
      <c r="Z15" s="246" t="s">
        <v>68</v>
      </c>
      <c r="AA15" s="198">
        <v>47</v>
      </c>
      <c r="AB15" s="198">
        <v>42</v>
      </c>
      <c r="AC15" s="198">
        <v>29</v>
      </c>
      <c r="AD15" s="198">
        <v>27</v>
      </c>
      <c r="AE15" s="198">
        <v>30</v>
      </c>
      <c r="AF15" s="198">
        <v>12</v>
      </c>
      <c r="AG15" s="198">
        <v>13</v>
      </c>
      <c r="AH15" s="198">
        <v>9</v>
      </c>
      <c r="AI15" s="198">
        <v>30</v>
      </c>
      <c r="AJ15" s="198">
        <v>29</v>
      </c>
      <c r="AK15" s="198">
        <v>19</v>
      </c>
      <c r="AL15" s="198">
        <v>19</v>
      </c>
      <c r="AM15" s="198">
        <v>77</v>
      </c>
      <c r="AN15" s="198">
        <v>76</v>
      </c>
      <c r="AO15" s="198">
        <v>17</v>
      </c>
      <c r="AP15" s="198"/>
      <c r="AQ15" s="198">
        <v>7</v>
      </c>
      <c r="AR15" s="198"/>
      <c r="AS15" s="198">
        <v>3</v>
      </c>
      <c r="AT15" s="198"/>
      <c r="AU15" s="198">
        <v>139</v>
      </c>
      <c r="AV15" s="198">
        <v>137</v>
      </c>
      <c r="AW15" s="198">
        <v>117</v>
      </c>
      <c r="AX15" s="198">
        <v>62</v>
      </c>
      <c r="AY15" s="198">
        <v>89</v>
      </c>
      <c r="AZ15" s="198">
        <v>2</v>
      </c>
      <c r="BA15" s="198">
        <v>16</v>
      </c>
      <c r="BB15" s="259">
        <v>1</v>
      </c>
    </row>
    <row r="16" spans="1:54" x14ac:dyDescent="0.2">
      <c r="A16" s="249">
        <v>10</v>
      </c>
      <c r="B16" s="250" t="s">
        <v>69</v>
      </c>
      <c r="C16" s="192">
        <f>E16+G16+I16+K16+S16+U16+W16+AA16+AC16+AE16+AG16+AI16+AK16+AM16+AO16+AQ16+AS16+AU16+AW16+AY16+BA16</f>
        <v>1998</v>
      </c>
      <c r="D16" s="192">
        <f t="shared" si="2"/>
        <v>1555</v>
      </c>
      <c r="E16" s="197">
        <v>31</v>
      </c>
      <c r="F16" s="197">
        <v>20</v>
      </c>
      <c r="G16" s="197">
        <v>65</v>
      </c>
      <c r="H16" s="197">
        <v>56</v>
      </c>
      <c r="I16" s="197">
        <v>34</v>
      </c>
      <c r="J16" s="197">
        <v>25</v>
      </c>
      <c r="K16" s="258">
        <f t="shared" si="3"/>
        <v>1245</v>
      </c>
      <c r="L16" s="258">
        <f t="shared" si="3"/>
        <v>1003</v>
      </c>
      <c r="M16" s="197">
        <v>428</v>
      </c>
      <c r="N16" s="197">
        <v>413</v>
      </c>
      <c r="O16" s="197">
        <v>496</v>
      </c>
      <c r="P16" s="197">
        <v>352</v>
      </c>
      <c r="Q16" s="197">
        <v>321</v>
      </c>
      <c r="R16" s="197">
        <v>238</v>
      </c>
      <c r="S16" s="197">
        <v>16</v>
      </c>
      <c r="T16" s="197">
        <v>10</v>
      </c>
      <c r="U16" s="197">
        <v>4</v>
      </c>
      <c r="V16" s="197">
        <v>2</v>
      </c>
      <c r="W16" s="197">
        <v>4</v>
      </c>
      <c r="X16" s="199">
        <v>2</v>
      </c>
      <c r="Y16" s="249">
        <v>10</v>
      </c>
      <c r="Z16" s="250" t="s">
        <v>69</v>
      </c>
      <c r="AA16" s="197">
        <v>29</v>
      </c>
      <c r="AB16" s="197">
        <v>20</v>
      </c>
      <c r="AC16" s="197">
        <v>28</v>
      </c>
      <c r="AD16" s="197">
        <v>24</v>
      </c>
      <c r="AE16" s="197">
        <v>33</v>
      </c>
      <c r="AF16" s="197">
        <v>18</v>
      </c>
      <c r="AG16" s="197">
        <v>14</v>
      </c>
      <c r="AH16" s="197">
        <v>13</v>
      </c>
      <c r="AI16" s="197">
        <v>29</v>
      </c>
      <c r="AJ16" s="197">
        <v>27</v>
      </c>
      <c r="AK16" s="197">
        <v>17</v>
      </c>
      <c r="AL16" s="197">
        <v>15</v>
      </c>
      <c r="AM16" s="197">
        <v>85</v>
      </c>
      <c r="AN16" s="197">
        <v>84</v>
      </c>
      <c r="AO16" s="197">
        <v>17</v>
      </c>
      <c r="AP16" s="197"/>
      <c r="AQ16" s="197">
        <v>9</v>
      </c>
      <c r="AR16" s="197"/>
      <c r="AS16" s="197">
        <v>11</v>
      </c>
      <c r="AT16" s="197"/>
      <c r="AU16" s="197">
        <v>168</v>
      </c>
      <c r="AV16" s="197">
        <v>165</v>
      </c>
      <c r="AW16" s="197">
        <v>151</v>
      </c>
      <c r="AX16" s="197">
        <v>69</v>
      </c>
      <c r="AY16" s="197">
        <v>4</v>
      </c>
      <c r="AZ16" s="197"/>
      <c r="BA16" s="197">
        <v>4</v>
      </c>
      <c r="BB16" s="199">
        <v>2</v>
      </c>
    </row>
    <row r="17" spans="1:54" x14ac:dyDescent="0.2">
      <c r="A17" s="245">
        <v>11</v>
      </c>
      <c r="B17" s="246" t="s">
        <v>70</v>
      </c>
      <c r="C17" s="247">
        <f t="shared" si="2"/>
        <v>1181</v>
      </c>
      <c r="D17" s="247">
        <f t="shared" si="2"/>
        <v>955</v>
      </c>
      <c r="E17" s="198">
        <v>18</v>
      </c>
      <c r="F17" s="198">
        <v>5</v>
      </c>
      <c r="G17" s="198">
        <v>42</v>
      </c>
      <c r="H17" s="198">
        <v>33</v>
      </c>
      <c r="I17" s="198">
        <v>25</v>
      </c>
      <c r="J17" s="198">
        <v>20</v>
      </c>
      <c r="K17" s="258">
        <f t="shared" si="3"/>
        <v>720</v>
      </c>
      <c r="L17" s="258">
        <f t="shared" si="3"/>
        <v>608</v>
      </c>
      <c r="M17" s="198">
        <v>241</v>
      </c>
      <c r="N17" s="198">
        <v>237</v>
      </c>
      <c r="O17" s="198">
        <v>317</v>
      </c>
      <c r="P17" s="198">
        <v>241</v>
      </c>
      <c r="Q17" s="198">
        <v>162</v>
      </c>
      <c r="R17" s="198">
        <v>130</v>
      </c>
      <c r="S17" s="198"/>
      <c r="T17" s="198"/>
      <c r="U17" s="198"/>
      <c r="V17" s="198"/>
      <c r="W17" s="198">
        <v>2</v>
      </c>
      <c r="X17" s="259">
        <v>2</v>
      </c>
      <c r="Y17" s="245">
        <v>11</v>
      </c>
      <c r="Z17" s="246" t="s">
        <v>70</v>
      </c>
      <c r="AA17" s="198">
        <v>24</v>
      </c>
      <c r="AB17" s="198">
        <v>24</v>
      </c>
      <c r="AC17" s="198">
        <v>17</v>
      </c>
      <c r="AD17" s="198">
        <v>15</v>
      </c>
      <c r="AE17" s="198">
        <v>25</v>
      </c>
      <c r="AF17" s="198">
        <v>19</v>
      </c>
      <c r="AG17" s="198">
        <v>13</v>
      </c>
      <c r="AH17" s="198">
        <v>13</v>
      </c>
      <c r="AI17" s="198">
        <v>20</v>
      </c>
      <c r="AJ17" s="198">
        <v>19</v>
      </c>
      <c r="AK17" s="198">
        <v>6</v>
      </c>
      <c r="AL17" s="198">
        <v>6</v>
      </c>
      <c r="AM17" s="198">
        <v>50</v>
      </c>
      <c r="AN17" s="198">
        <v>47</v>
      </c>
      <c r="AO17" s="198">
        <v>16</v>
      </c>
      <c r="AP17" s="198"/>
      <c r="AQ17" s="198">
        <v>6</v>
      </c>
      <c r="AR17" s="198"/>
      <c r="AS17" s="198">
        <v>1</v>
      </c>
      <c r="AT17" s="198"/>
      <c r="AU17" s="198">
        <v>105</v>
      </c>
      <c r="AV17" s="198">
        <v>104</v>
      </c>
      <c r="AW17" s="198">
        <v>80</v>
      </c>
      <c r="AX17" s="198">
        <v>36</v>
      </c>
      <c r="AY17" s="198">
        <v>4</v>
      </c>
      <c r="AZ17" s="198"/>
      <c r="BA17" s="198">
        <v>7</v>
      </c>
      <c r="BB17" s="259">
        <v>4</v>
      </c>
    </row>
    <row r="18" spans="1:54" x14ac:dyDescent="0.2">
      <c r="A18" s="249">
        <v>12</v>
      </c>
      <c r="B18" s="250" t="s">
        <v>71</v>
      </c>
      <c r="C18" s="192">
        <f t="shared" si="2"/>
        <v>1071</v>
      </c>
      <c r="D18" s="192">
        <f t="shared" si="2"/>
        <v>810</v>
      </c>
      <c r="E18" s="197">
        <v>15</v>
      </c>
      <c r="F18" s="197">
        <v>10</v>
      </c>
      <c r="G18" s="197">
        <v>33</v>
      </c>
      <c r="H18" s="197">
        <v>26</v>
      </c>
      <c r="I18" s="197">
        <v>17</v>
      </c>
      <c r="J18" s="197">
        <v>14</v>
      </c>
      <c r="K18" s="258">
        <f t="shared" si="3"/>
        <v>626</v>
      </c>
      <c r="L18" s="258">
        <f t="shared" si="3"/>
        <v>501</v>
      </c>
      <c r="M18" s="197">
        <v>225</v>
      </c>
      <c r="N18" s="197">
        <v>219</v>
      </c>
      <c r="O18" s="197">
        <v>244</v>
      </c>
      <c r="P18" s="197">
        <v>166</v>
      </c>
      <c r="Q18" s="197">
        <v>157</v>
      </c>
      <c r="R18" s="197">
        <v>116</v>
      </c>
      <c r="S18" s="197"/>
      <c r="T18" s="197"/>
      <c r="U18" s="197"/>
      <c r="V18" s="197"/>
      <c r="W18" s="197">
        <v>1</v>
      </c>
      <c r="X18" s="199"/>
      <c r="Y18" s="249">
        <v>12</v>
      </c>
      <c r="Z18" s="250" t="s">
        <v>71</v>
      </c>
      <c r="AA18" s="197">
        <v>14</v>
      </c>
      <c r="AB18" s="197">
        <v>11</v>
      </c>
      <c r="AC18" s="197">
        <v>16</v>
      </c>
      <c r="AD18" s="197">
        <v>13</v>
      </c>
      <c r="AE18" s="197">
        <v>16</v>
      </c>
      <c r="AF18" s="197">
        <v>15</v>
      </c>
      <c r="AG18" s="197">
        <v>10</v>
      </c>
      <c r="AH18" s="197">
        <v>9</v>
      </c>
      <c r="AI18" s="197">
        <v>17</v>
      </c>
      <c r="AJ18" s="197">
        <v>17</v>
      </c>
      <c r="AK18" s="197">
        <v>10</v>
      </c>
      <c r="AL18" s="197">
        <v>10</v>
      </c>
      <c r="AM18" s="197">
        <v>56</v>
      </c>
      <c r="AN18" s="197">
        <v>55</v>
      </c>
      <c r="AO18" s="197">
        <v>13</v>
      </c>
      <c r="AP18" s="197"/>
      <c r="AQ18" s="197">
        <v>8</v>
      </c>
      <c r="AR18" s="197"/>
      <c r="AS18" s="197">
        <v>3</v>
      </c>
      <c r="AT18" s="197"/>
      <c r="AU18" s="197">
        <v>87</v>
      </c>
      <c r="AV18" s="197">
        <v>87</v>
      </c>
      <c r="AW18" s="197">
        <v>93</v>
      </c>
      <c r="AX18" s="197">
        <v>42</v>
      </c>
      <c r="AY18" s="197">
        <v>35</v>
      </c>
      <c r="AZ18" s="197"/>
      <c r="BA18" s="197">
        <v>1</v>
      </c>
      <c r="BB18" s="199"/>
    </row>
    <row r="19" spans="1:54" x14ac:dyDescent="0.2">
      <c r="A19" s="245">
        <v>13</v>
      </c>
      <c r="B19" s="246" t="s">
        <v>72</v>
      </c>
      <c r="C19" s="247">
        <f t="shared" si="2"/>
        <v>1837</v>
      </c>
      <c r="D19" s="247">
        <f t="shared" si="2"/>
        <v>1453</v>
      </c>
      <c r="E19" s="198">
        <v>36</v>
      </c>
      <c r="F19" s="198">
        <v>25</v>
      </c>
      <c r="G19" s="198">
        <v>67</v>
      </c>
      <c r="H19" s="198">
        <v>61</v>
      </c>
      <c r="I19" s="198">
        <v>35</v>
      </c>
      <c r="J19" s="198">
        <v>28</v>
      </c>
      <c r="K19" s="258">
        <f t="shared" si="3"/>
        <v>1098</v>
      </c>
      <c r="L19" s="258">
        <f t="shared" si="3"/>
        <v>902</v>
      </c>
      <c r="M19" s="198">
        <v>374</v>
      </c>
      <c r="N19" s="198">
        <v>357</v>
      </c>
      <c r="O19" s="198">
        <v>427</v>
      </c>
      <c r="P19" s="198">
        <v>316</v>
      </c>
      <c r="Q19" s="198">
        <v>297</v>
      </c>
      <c r="R19" s="198">
        <v>229</v>
      </c>
      <c r="S19" s="198"/>
      <c r="T19" s="198"/>
      <c r="U19" s="198"/>
      <c r="V19" s="198"/>
      <c r="W19" s="198">
        <v>1</v>
      </c>
      <c r="X19" s="259">
        <v>1</v>
      </c>
      <c r="Y19" s="245">
        <v>13</v>
      </c>
      <c r="Z19" s="246" t="s">
        <v>72</v>
      </c>
      <c r="AA19" s="198">
        <v>29</v>
      </c>
      <c r="AB19" s="198">
        <v>26</v>
      </c>
      <c r="AC19" s="198">
        <v>33</v>
      </c>
      <c r="AD19" s="198">
        <v>29</v>
      </c>
      <c r="AE19" s="198">
        <v>31</v>
      </c>
      <c r="AF19" s="198">
        <v>30</v>
      </c>
      <c r="AG19" s="198">
        <v>13</v>
      </c>
      <c r="AH19" s="198">
        <v>13</v>
      </c>
      <c r="AI19" s="198">
        <v>30</v>
      </c>
      <c r="AJ19" s="198">
        <v>29</v>
      </c>
      <c r="AK19" s="198">
        <v>22</v>
      </c>
      <c r="AL19" s="198">
        <v>18</v>
      </c>
      <c r="AM19" s="198">
        <v>96</v>
      </c>
      <c r="AN19" s="198">
        <v>96</v>
      </c>
      <c r="AO19" s="198">
        <v>20</v>
      </c>
      <c r="AP19" s="198"/>
      <c r="AQ19" s="198">
        <v>6</v>
      </c>
      <c r="AR19" s="198"/>
      <c r="AS19" s="198">
        <v>3</v>
      </c>
      <c r="AT19" s="198"/>
      <c r="AU19" s="198">
        <v>152</v>
      </c>
      <c r="AV19" s="198">
        <v>151</v>
      </c>
      <c r="AW19" s="198">
        <v>137</v>
      </c>
      <c r="AX19" s="198">
        <v>40</v>
      </c>
      <c r="AY19" s="198">
        <v>22</v>
      </c>
      <c r="AZ19" s="198"/>
      <c r="BA19" s="198">
        <v>6</v>
      </c>
      <c r="BB19" s="259">
        <v>4</v>
      </c>
    </row>
    <row r="20" spans="1:54" x14ac:dyDescent="0.2">
      <c r="A20" s="249">
        <v>14</v>
      </c>
      <c r="B20" s="250" t="s">
        <v>73</v>
      </c>
      <c r="C20" s="192">
        <f t="shared" si="2"/>
        <v>1582</v>
      </c>
      <c r="D20" s="192">
        <f t="shared" si="2"/>
        <v>1271</v>
      </c>
      <c r="E20" s="197">
        <v>28</v>
      </c>
      <c r="F20" s="197">
        <v>15</v>
      </c>
      <c r="G20" s="197">
        <v>44</v>
      </c>
      <c r="H20" s="197">
        <v>41</v>
      </c>
      <c r="I20" s="197">
        <v>33</v>
      </c>
      <c r="J20" s="197">
        <v>26</v>
      </c>
      <c r="K20" s="258">
        <f t="shared" si="3"/>
        <v>864</v>
      </c>
      <c r="L20" s="258">
        <f t="shared" si="3"/>
        <v>730</v>
      </c>
      <c r="M20" s="197">
        <v>332</v>
      </c>
      <c r="N20" s="197">
        <v>326</v>
      </c>
      <c r="O20" s="197">
        <v>339</v>
      </c>
      <c r="P20" s="197">
        <v>254</v>
      </c>
      <c r="Q20" s="197">
        <v>193</v>
      </c>
      <c r="R20" s="197">
        <v>150</v>
      </c>
      <c r="S20" s="197">
        <v>6</v>
      </c>
      <c r="T20" s="197">
        <v>5</v>
      </c>
      <c r="U20" s="197">
        <v>1</v>
      </c>
      <c r="V20" s="197"/>
      <c r="W20" s="197">
        <v>1</v>
      </c>
      <c r="X20" s="199">
        <v>1</v>
      </c>
      <c r="Y20" s="249">
        <v>14</v>
      </c>
      <c r="Z20" s="250" t="s">
        <v>73</v>
      </c>
      <c r="AA20" s="197">
        <v>30</v>
      </c>
      <c r="AB20" s="197">
        <v>26</v>
      </c>
      <c r="AC20" s="197">
        <v>29</v>
      </c>
      <c r="AD20" s="197">
        <v>24</v>
      </c>
      <c r="AE20" s="197">
        <v>32</v>
      </c>
      <c r="AF20" s="197">
        <v>24</v>
      </c>
      <c r="AG20" s="197">
        <v>11</v>
      </c>
      <c r="AH20" s="197">
        <v>11</v>
      </c>
      <c r="AI20" s="197">
        <v>29</v>
      </c>
      <c r="AJ20" s="197">
        <v>29</v>
      </c>
      <c r="AK20" s="197">
        <v>13</v>
      </c>
      <c r="AL20" s="197">
        <v>13</v>
      </c>
      <c r="AM20" s="197">
        <v>69</v>
      </c>
      <c r="AN20" s="197">
        <v>69</v>
      </c>
      <c r="AO20" s="197">
        <v>13</v>
      </c>
      <c r="AP20" s="197"/>
      <c r="AQ20" s="197">
        <v>3</v>
      </c>
      <c r="AR20" s="197"/>
      <c r="AS20" s="197"/>
      <c r="AT20" s="197"/>
      <c r="AU20" s="197">
        <v>146</v>
      </c>
      <c r="AV20" s="197">
        <v>146</v>
      </c>
      <c r="AW20" s="197">
        <v>186</v>
      </c>
      <c r="AX20" s="197">
        <v>101</v>
      </c>
      <c r="AY20" s="197">
        <v>28</v>
      </c>
      <c r="AZ20" s="197">
        <v>1</v>
      </c>
      <c r="BA20" s="197">
        <v>16</v>
      </c>
      <c r="BB20" s="199">
        <v>9</v>
      </c>
    </row>
    <row r="21" spans="1:54" x14ac:dyDescent="0.2">
      <c r="A21" s="245">
        <v>15</v>
      </c>
      <c r="B21" s="246" t="s">
        <v>74</v>
      </c>
      <c r="C21" s="247">
        <f t="shared" si="2"/>
        <v>1780</v>
      </c>
      <c r="D21" s="247">
        <f t="shared" si="2"/>
        <v>1323</v>
      </c>
      <c r="E21" s="198">
        <v>29</v>
      </c>
      <c r="F21" s="198">
        <v>16</v>
      </c>
      <c r="G21" s="198">
        <v>57</v>
      </c>
      <c r="H21" s="198">
        <v>39</v>
      </c>
      <c r="I21" s="198">
        <v>27</v>
      </c>
      <c r="J21" s="198">
        <v>17</v>
      </c>
      <c r="K21" s="258">
        <f t="shared" si="3"/>
        <v>1053</v>
      </c>
      <c r="L21" s="258">
        <f t="shared" si="3"/>
        <v>789</v>
      </c>
      <c r="M21" s="198">
        <v>364</v>
      </c>
      <c r="N21" s="198">
        <v>345</v>
      </c>
      <c r="O21" s="198">
        <v>453</v>
      </c>
      <c r="P21" s="198">
        <v>294</v>
      </c>
      <c r="Q21" s="198">
        <v>236</v>
      </c>
      <c r="R21" s="198">
        <v>150</v>
      </c>
      <c r="S21" s="198">
        <v>9</v>
      </c>
      <c r="T21" s="198">
        <v>4</v>
      </c>
      <c r="U21" s="198"/>
      <c r="V21" s="198"/>
      <c r="W21" s="198">
        <v>4</v>
      </c>
      <c r="X21" s="259">
        <v>1</v>
      </c>
      <c r="Y21" s="245">
        <v>15</v>
      </c>
      <c r="Z21" s="246" t="s">
        <v>74</v>
      </c>
      <c r="AA21" s="198">
        <v>36</v>
      </c>
      <c r="AB21" s="198">
        <v>32</v>
      </c>
      <c r="AC21" s="198">
        <v>25</v>
      </c>
      <c r="AD21" s="198">
        <v>21</v>
      </c>
      <c r="AE21" s="198">
        <v>29</v>
      </c>
      <c r="AF21" s="198">
        <v>10</v>
      </c>
      <c r="AG21" s="198">
        <v>15</v>
      </c>
      <c r="AH21" s="198">
        <v>13</v>
      </c>
      <c r="AI21" s="198">
        <v>26</v>
      </c>
      <c r="AJ21" s="198">
        <v>25</v>
      </c>
      <c r="AK21" s="198">
        <v>24</v>
      </c>
      <c r="AL21" s="198">
        <v>23</v>
      </c>
      <c r="AM21" s="198">
        <v>89</v>
      </c>
      <c r="AN21" s="198">
        <v>88</v>
      </c>
      <c r="AO21" s="198">
        <v>31</v>
      </c>
      <c r="AP21" s="198"/>
      <c r="AQ21" s="198">
        <v>6</v>
      </c>
      <c r="AR21" s="198"/>
      <c r="AS21" s="198">
        <v>4</v>
      </c>
      <c r="AT21" s="198"/>
      <c r="AU21" s="198">
        <v>143</v>
      </c>
      <c r="AV21" s="198">
        <v>141</v>
      </c>
      <c r="AW21" s="198">
        <v>139</v>
      </c>
      <c r="AX21" s="198">
        <v>102</v>
      </c>
      <c r="AY21" s="198">
        <v>17</v>
      </c>
      <c r="AZ21" s="198"/>
      <c r="BA21" s="198">
        <v>17</v>
      </c>
      <c r="BB21" s="259">
        <v>2</v>
      </c>
    </row>
    <row r="22" spans="1:54" x14ac:dyDescent="0.2">
      <c r="A22" s="249">
        <v>16</v>
      </c>
      <c r="B22" s="250" t="s">
        <v>75</v>
      </c>
      <c r="C22" s="192">
        <f t="shared" si="2"/>
        <v>1837</v>
      </c>
      <c r="D22" s="192">
        <f t="shared" si="2"/>
        <v>1373</v>
      </c>
      <c r="E22" s="197">
        <v>23</v>
      </c>
      <c r="F22" s="197">
        <v>10</v>
      </c>
      <c r="G22" s="197">
        <v>59</v>
      </c>
      <c r="H22" s="197">
        <v>46</v>
      </c>
      <c r="I22" s="197">
        <v>25</v>
      </c>
      <c r="J22" s="197">
        <v>17</v>
      </c>
      <c r="K22" s="258">
        <f t="shared" si="3"/>
        <v>1050</v>
      </c>
      <c r="L22" s="258">
        <f t="shared" si="3"/>
        <v>811</v>
      </c>
      <c r="M22" s="197">
        <v>335</v>
      </c>
      <c r="N22" s="197">
        <v>314</v>
      </c>
      <c r="O22" s="197">
        <v>462</v>
      </c>
      <c r="P22" s="197">
        <v>320</v>
      </c>
      <c r="Q22" s="197">
        <v>253</v>
      </c>
      <c r="R22" s="197">
        <v>177</v>
      </c>
      <c r="S22" s="197">
        <v>16</v>
      </c>
      <c r="T22" s="197">
        <v>12</v>
      </c>
      <c r="U22" s="197">
        <v>2</v>
      </c>
      <c r="V22" s="197">
        <v>2</v>
      </c>
      <c r="W22" s="197">
        <v>9</v>
      </c>
      <c r="X22" s="199">
        <v>5</v>
      </c>
      <c r="Y22" s="249">
        <v>16</v>
      </c>
      <c r="Z22" s="250" t="s">
        <v>75</v>
      </c>
      <c r="AA22" s="197">
        <v>45</v>
      </c>
      <c r="AB22" s="197">
        <v>37</v>
      </c>
      <c r="AC22" s="197">
        <v>23</v>
      </c>
      <c r="AD22" s="197">
        <v>14</v>
      </c>
      <c r="AE22" s="197">
        <v>25</v>
      </c>
      <c r="AF22" s="197">
        <v>9</v>
      </c>
      <c r="AG22" s="197">
        <v>22</v>
      </c>
      <c r="AH22" s="197">
        <v>21</v>
      </c>
      <c r="AI22" s="197">
        <v>25</v>
      </c>
      <c r="AJ22" s="197">
        <v>23</v>
      </c>
      <c r="AK22" s="197">
        <v>22</v>
      </c>
      <c r="AL22" s="197">
        <v>22</v>
      </c>
      <c r="AM22" s="197">
        <v>56</v>
      </c>
      <c r="AN22" s="197">
        <v>56</v>
      </c>
      <c r="AO22" s="197">
        <v>19</v>
      </c>
      <c r="AP22" s="197"/>
      <c r="AQ22" s="197">
        <v>8</v>
      </c>
      <c r="AR22" s="197"/>
      <c r="AS22" s="197">
        <v>3</v>
      </c>
      <c r="AT22" s="197"/>
      <c r="AU22" s="197">
        <v>203</v>
      </c>
      <c r="AV22" s="197">
        <v>202</v>
      </c>
      <c r="AW22" s="197">
        <v>110</v>
      </c>
      <c r="AX22" s="197">
        <v>71</v>
      </c>
      <c r="AY22" s="197">
        <v>65</v>
      </c>
      <c r="AZ22" s="197"/>
      <c r="BA22" s="197">
        <v>27</v>
      </c>
      <c r="BB22" s="199">
        <v>15</v>
      </c>
    </row>
    <row r="23" spans="1:54" x14ac:dyDescent="0.2">
      <c r="A23" s="245">
        <v>17</v>
      </c>
      <c r="B23" s="246" t="s">
        <v>76</v>
      </c>
      <c r="C23" s="283">
        <f t="shared" si="2"/>
        <v>2739</v>
      </c>
      <c r="D23" s="247">
        <f t="shared" si="2"/>
        <v>1980</v>
      </c>
      <c r="E23" s="198">
        <v>35</v>
      </c>
      <c r="F23" s="198">
        <v>16</v>
      </c>
      <c r="G23" s="198">
        <v>80</v>
      </c>
      <c r="H23" s="198">
        <v>62</v>
      </c>
      <c r="I23" s="198">
        <v>39</v>
      </c>
      <c r="J23" s="198">
        <v>29</v>
      </c>
      <c r="K23" s="258">
        <f t="shared" si="3"/>
        <v>1539</v>
      </c>
      <c r="L23" s="258">
        <f t="shared" si="3"/>
        <v>1202</v>
      </c>
      <c r="M23" s="198">
        <v>480</v>
      </c>
      <c r="N23" s="198">
        <v>453</v>
      </c>
      <c r="O23" s="198">
        <v>721</v>
      </c>
      <c r="P23" s="198">
        <v>501</v>
      </c>
      <c r="Q23" s="198">
        <v>338</v>
      </c>
      <c r="R23" s="198">
        <v>248</v>
      </c>
      <c r="S23" s="198">
        <v>6</v>
      </c>
      <c r="T23" s="198">
        <v>4</v>
      </c>
      <c r="U23" s="198"/>
      <c r="V23" s="198"/>
      <c r="W23" s="198">
        <v>3</v>
      </c>
      <c r="X23" s="259">
        <v>2</v>
      </c>
      <c r="Y23" s="245">
        <v>17</v>
      </c>
      <c r="Z23" s="246" t="s">
        <v>76</v>
      </c>
      <c r="AA23" s="198">
        <v>73</v>
      </c>
      <c r="AB23" s="198">
        <v>48</v>
      </c>
      <c r="AC23" s="198">
        <v>30</v>
      </c>
      <c r="AD23" s="198">
        <v>22</v>
      </c>
      <c r="AE23" s="198">
        <v>34</v>
      </c>
      <c r="AF23" s="198">
        <v>12</v>
      </c>
      <c r="AG23" s="198">
        <v>32</v>
      </c>
      <c r="AH23" s="198">
        <v>29</v>
      </c>
      <c r="AI23" s="198">
        <v>34</v>
      </c>
      <c r="AJ23" s="198">
        <v>32</v>
      </c>
      <c r="AK23" s="198">
        <v>29</v>
      </c>
      <c r="AL23" s="198">
        <v>26</v>
      </c>
      <c r="AM23" s="198">
        <v>139</v>
      </c>
      <c r="AN23" s="198">
        <v>138</v>
      </c>
      <c r="AO23" s="198">
        <v>21</v>
      </c>
      <c r="AP23" s="198"/>
      <c r="AQ23" s="198">
        <v>15</v>
      </c>
      <c r="AR23" s="198"/>
      <c r="AS23" s="198">
        <v>12</v>
      </c>
      <c r="AT23" s="198"/>
      <c r="AU23" s="198">
        <v>262</v>
      </c>
      <c r="AV23" s="198">
        <v>257</v>
      </c>
      <c r="AW23" s="198">
        <v>231</v>
      </c>
      <c r="AX23" s="198">
        <v>95</v>
      </c>
      <c r="AY23" s="198">
        <v>112</v>
      </c>
      <c r="AZ23" s="198">
        <v>2</v>
      </c>
      <c r="BA23" s="198">
        <v>13</v>
      </c>
      <c r="BB23" s="259">
        <v>4</v>
      </c>
    </row>
    <row r="24" spans="1:54" x14ac:dyDescent="0.2">
      <c r="A24" s="249">
        <v>18</v>
      </c>
      <c r="B24" s="250" t="s">
        <v>77</v>
      </c>
      <c r="C24" s="192">
        <f t="shared" si="2"/>
        <v>1349</v>
      </c>
      <c r="D24" s="192">
        <f t="shared" si="2"/>
        <v>1063</v>
      </c>
      <c r="E24" s="197">
        <v>26</v>
      </c>
      <c r="F24" s="197">
        <v>19</v>
      </c>
      <c r="G24" s="197">
        <v>38</v>
      </c>
      <c r="H24" s="197">
        <v>33</v>
      </c>
      <c r="I24" s="197">
        <v>27</v>
      </c>
      <c r="J24" s="197">
        <v>17</v>
      </c>
      <c r="K24" s="258">
        <f t="shared" si="3"/>
        <v>792</v>
      </c>
      <c r="L24" s="258">
        <f t="shared" si="3"/>
        <v>626</v>
      </c>
      <c r="M24" s="197">
        <v>296</v>
      </c>
      <c r="N24" s="197">
        <v>283</v>
      </c>
      <c r="O24" s="197">
        <v>383</v>
      </c>
      <c r="P24" s="197">
        <v>265</v>
      </c>
      <c r="Q24" s="197">
        <v>113</v>
      </c>
      <c r="R24" s="197">
        <v>78</v>
      </c>
      <c r="S24" s="197">
        <v>6</v>
      </c>
      <c r="T24" s="197">
        <v>6</v>
      </c>
      <c r="U24" s="197">
        <v>2</v>
      </c>
      <c r="V24" s="197">
        <v>1</v>
      </c>
      <c r="W24" s="197">
        <v>3</v>
      </c>
      <c r="X24" s="199">
        <v>3</v>
      </c>
      <c r="Y24" s="249">
        <v>18</v>
      </c>
      <c r="Z24" s="250" t="s">
        <v>77</v>
      </c>
      <c r="AA24" s="197">
        <v>28</v>
      </c>
      <c r="AB24" s="197">
        <v>26</v>
      </c>
      <c r="AC24" s="197">
        <v>24</v>
      </c>
      <c r="AD24" s="197">
        <v>20</v>
      </c>
      <c r="AE24" s="197">
        <v>25</v>
      </c>
      <c r="AF24" s="197">
        <v>19</v>
      </c>
      <c r="AG24" s="197">
        <v>14</v>
      </c>
      <c r="AH24" s="197">
        <v>14</v>
      </c>
      <c r="AI24" s="197">
        <v>22</v>
      </c>
      <c r="AJ24" s="197">
        <v>22</v>
      </c>
      <c r="AK24" s="197">
        <v>7</v>
      </c>
      <c r="AL24" s="197">
        <v>7</v>
      </c>
      <c r="AM24" s="197">
        <v>63</v>
      </c>
      <c r="AN24" s="197">
        <v>62</v>
      </c>
      <c r="AO24" s="197">
        <v>10</v>
      </c>
      <c r="AP24" s="197"/>
      <c r="AQ24" s="197">
        <v>5</v>
      </c>
      <c r="AR24" s="197"/>
      <c r="AS24" s="197">
        <v>3</v>
      </c>
      <c r="AT24" s="197"/>
      <c r="AU24" s="197">
        <v>118</v>
      </c>
      <c r="AV24" s="197">
        <v>117</v>
      </c>
      <c r="AW24" s="197">
        <v>90</v>
      </c>
      <c r="AX24" s="197">
        <v>60</v>
      </c>
      <c r="AY24" s="197">
        <v>28</v>
      </c>
      <c r="AZ24" s="197"/>
      <c r="BA24" s="197">
        <v>18</v>
      </c>
      <c r="BB24" s="199">
        <v>11</v>
      </c>
    </row>
    <row r="25" spans="1:54" x14ac:dyDescent="0.2">
      <c r="A25" s="245">
        <v>19</v>
      </c>
      <c r="B25" s="246" t="s">
        <v>78</v>
      </c>
      <c r="C25" s="247">
        <f t="shared" si="2"/>
        <v>1655</v>
      </c>
      <c r="D25" s="247">
        <f t="shared" si="2"/>
        <v>1316</v>
      </c>
      <c r="E25" s="198">
        <v>27</v>
      </c>
      <c r="F25" s="198">
        <v>11</v>
      </c>
      <c r="G25" s="198">
        <v>52</v>
      </c>
      <c r="H25" s="198">
        <v>40</v>
      </c>
      <c r="I25" s="198">
        <v>24</v>
      </c>
      <c r="J25" s="198">
        <v>16</v>
      </c>
      <c r="K25" s="258">
        <f t="shared" si="3"/>
        <v>1125</v>
      </c>
      <c r="L25" s="258">
        <f t="shared" si="3"/>
        <v>941</v>
      </c>
      <c r="M25" s="198">
        <v>351</v>
      </c>
      <c r="N25" s="198">
        <v>331</v>
      </c>
      <c r="O25" s="198">
        <v>473</v>
      </c>
      <c r="P25" s="198">
        <v>367</v>
      </c>
      <c r="Q25" s="198">
        <v>301</v>
      </c>
      <c r="R25" s="198">
        <v>243</v>
      </c>
      <c r="S25" s="198">
        <v>30</v>
      </c>
      <c r="T25" s="198">
        <v>22</v>
      </c>
      <c r="U25" s="198"/>
      <c r="V25" s="198"/>
      <c r="W25" s="198">
        <v>11</v>
      </c>
      <c r="X25" s="259">
        <v>11</v>
      </c>
      <c r="Y25" s="245">
        <v>19</v>
      </c>
      <c r="Z25" s="246" t="s">
        <v>78</v>
      </c>
      <c r="AA25" s="198">
        <v>17</v>
      </c>
      <c r="AB25" s="198">
        <v>14</v>
      </c>
      <c r="AC25" s="198">
        <v>23</v>
      </c>
      <c r="AD25" s="198">
        <v>20</v>
      </c>
      <c r="AE25" s="198">
        <v>19</v>
      </c>
      <c r="AF25" s="198">
        <v>15</v>
      </c>
      <c r="AG25" s="198">
        <v>17</v>
      </c>
      <c r="AH25" s="198">
        <v>15</v>
      </c>
      <c r="AI25" s="198">
        <v>21</v>
      </c>
      <c r="AJ25" s="198">
        <v>21</v>
      </c>
      <c r="AK25" s="198">
        <v>23</v>
      </c>
      <c r="AL25" s="198">
        <v>22</v>
      </c>
      <c r="AM25" s="198">
        <v>20</v>
      </c>
      <c r="AN25" s="198">
        <v>20</v>
      </c>
      <c r="AO25" s="198">
        <v>17</v>
      </c>
      <c r="AP25" s="198"/>
      <c r="AQ25" s="198">
        <v>7</v>
      </c>
      <c r="AR25" s="198"/>
      <c r="AS25" s="198">
        <v>4</v>
      </c>
      <c r="AT25" s="198"/>
      <c r="AU25" s="198">
        <v>132</v>
      </c>
      <c r="AV25" s="198">
        <v>131</v>
      </c>
      <c r="AW25" s="198">
        <v>78</v>
      </c>
      <c r="AX25" s="198">
        <v>11</v>
      </c>
      <c r="AY25" s="198"/>
      <c r="AZ25" s="198"/>
      <c r="BA25" s="198">
        <v>8</v>
      </c>
      <c r="BB25" s="259">
        <v>6</v>
      </c>
    </row>
    <row r="26" spans="1:54" x14ac:dyDescent="0.2">
      <c r="A26" s="249">
        <v>20</v>
      </c>
      <c r="B26" s="250" t="s">
        <v>79</v>
      </c>
      <c r="C26" s="192">
        <f t="shared" si="2"/>
        <v>20795</v>
      </c>
      <c r="D26" s="192">
        <f t="shared" si="2"/>
        <v>16477</v>
      </c>
      <c r="E26" s="197">
        <v>319</v>
      </c>
      <c r="F26" s="197">
        <v>190</v>
      </c>
      <c r="G26" s="197">
        <v>577</v>
      </c>
      <c r="H26" s="197">
        <v>468</v>
      </c>
      <c r="I26" s="197">
        <v>287</v>
      </c>
      <c r="J26" s="197">
        <v>215</v>
      </c>
      <c r="K26" s="258">
        <f t="shared" si="3"/>
        <v>14489</v>
      </c>
      <c r="L26" s="258">
        <f t="shared" si="3"/>
        <v>12040</v>
      </c>
      <c r="M26" s="197">
        <v>4977</v>
      </c>
      <c r="N26" s="197">
        <v>4807</v>
      </c>
      <c r="O26" s="197">
        <v>6371</v>
      </c>
      <c r="P26" s="197">
        <v>4838</v>
      </c>
      <c r="Q26" s="197">
        <v>3141</v>
      </c>
      <c r="R26" s="197">
        <v>2395</v>
      </c>
      <c r="S26" s="197">
        <v>207</v>
      </c>
      <c r="T26" s="197">
        <v>150</v>
      </c>
      <c r="U26" s="197">
        <v>12</v>
      </c>
      <c r="V26" s="197">
        <v>8</v>
      </c>
      <c r="W26" s="197">
        <v>179</v>
      </c>
      <c r="X26" s="199">
        <v>139</v>
      </c>
      <c r="Y26" s="249">
        <v>20</v>
      </c>
      <c r="Z26" s="250" t="s">
        <v>79</v>
      </c>
      <c r="AA26" s="197">
        <v>53</v>
      </c>
      <c r="AB26" s="197">
        <v>45</v>
      </c>
      <c r="AC26" s="197">
        <v>236</v>
      </c>
      <c r="AD26" s="197">
        <v>209</v>
      </c>
      <c r="AE26" s="197">
        <v>198</v>
      </c>
      <c r="AF26" s="197">
        <v>164</v>
      </c>
      <c r="AG26" s="197">
        <v>176</v>
      </c>
      <c r="AH26" s="197">
        <v>167</v>
      </c>
      <c r="AI26" s="197">
        <v>215</v>
      </c>
      <c r="AJ26" s="197">
        <v>210</v>
      </c>
      <c r="AK26" s="197">
        <v>202</v>
      </c>
      <c r="AL26" s="197">
        <v>183</v>
      </c>
      <c r="AM26" s="197">
        <v>275</v>
      </c>
      <c r="AN26" s="197">
        <v>259</v>
      </c>
      <c r="AO26" s="197">
        <v>186</v>
      </c>
      <c r="AP26" s="197"/>
      <c r="AQ26" s="197">
        <v>101</v>
      </c>
      <c r="AR26" s="197">
        <v>1</v>
      </c>
      <c r="AS26" s="197">
        <v>70</v>
      </c>
      <c r="AT26" s="197"/>
      <c r="AU26" s="197">
        <v>1773</v>
      </c>
      <c r="AV26" s="197">
        <v>1700</v>
      </c>
      <c r="AW26" s="197">
        <v>962</v>
      </c>
      <c r="AX26" s="197">
        <v>203</v>
      </c>
      <c r="AY26" s="197">
        <v>23</v>
      </c>
      <c r="AZ26" s="197"/>
      <c r="BA26" s="197">
        <v>255</v>
      </c>
      <c r="BB26" s="199">
        <v>126</v>
      </c>
    </row>
    <row r="27" spans="1:54" x14ac:dyDescent="0.2">
      <c r="A27" s="245">
        <v>21</v>
      </c>
      <c r="B27" s="246" t="s">
        <v>80</v>
      </c>
      <c r="C27" s="247">
        <f t="shared" si="2"/>
        <v>1759</v>
      </c>
      <c r="D27" s="247">
        <f t="shared" si="2"/>
        <v>1363</v>
      </c>
      <c r="E27" s="198">
        <v>23</v>
      </c>
      <c r="F27" s="198">
        <v>11</v>
      </c>
      <c r="G27" s="198">
        <v>53</v>
      </c>
      <c r="H27" s="198">
        <v>38</v>
      </c>
      <c r="I27" s="198">
        <v>33</v>
      </c>
      <c r="J27" s="198">
        <v>27</v>
      </c>
      <c r="K27" s="258">
        <f t="shared" si="3"/>
        <v>1162</v>
      </c>
      <c r="L27" s="258">
        <f t="shared" si="3"/>
        <v>954</v>
      </c>
      <c r="M27" s="198">
        <v>317</v>
      </c>
      <c r="N27" s="198">
        <v>304</v>
      </c>
      <c r="O27" s="198">
        <v>496</v>
      </c>
      <c r="P27" s="198">
        <v>380</v>
      </c>
      <c r="Q27" s="198">
        <v>349</v>
      </c>
      <c r="R27" s="198">
        <v>270</v>
      </c>
      <c r="S27" s="198">
        <v>13</v>
      </c>
      <c r="T27" s="198">
        <v>9</v>
      </c>
      <c r="U27" s="198"/>
      <c r="V27" s="198"/>
      <c r="W27" s="198">
        <v>7</v>
      </c>
      <c r="X27" s="259">
        <v>6</v>
      </c>
      <c r="Y27" s="245">
        <v>21</v>
      </c>
      <c r="Z27" s="246" t="s">
        <v>80</v>
      </c>
      <c r="AA27" s="198">
        <v>5</v>
      </c>
      <c r="AB27" s="198">
        <v>5</v>
      </c>
      <c r="AC27" s="198">
        <v>20</v>
      </c>
      <c r="AD27" s="198">
        <v>19</v>
      </c>
      <c r="AE27" s="198">
        <v>20</v>
      </c>
      <c r="AF27" s="198">
        <v>17</v>
      </c>
      <c r="AG27" s="198">
        <v>17</v>
      </c>
      <c r="AH27" s="198">
        <v>17</v>
      </c>
      <c r="AI27" s="198">
        <v>21</v>
      </c>
      <c r="AJ27" s="198">
        <v>21</v>
      </c>
      <c r="AK27" s="198">
        <v>22</v>
      </c>
      <c r="AL27" s="198">
        <v>21</v>
      </c>
      <c r="AM27" s="198">
        <v>19</v>
      </c>
      <c r="AN27" s="198">
        <v>19</v>
      </c>
      <c r="AO27" s="198">
        <v>14</v>
      </c>
      <c r="AP27" s="198"/>
      <c r="AQ27" s="198">
        <v>9</v>
      </c>
      <c r="AR27" s="198"/>
      <c r="AS27" s="198">
        <v>12</v>
      </c>
      <c r="AT27" s="198"/>
      <c r="AU27" s="198">
        <v>178</v>
      </c>
      <c r="AV27" s="198">
        <v>174</v>
      </c>
      <c r="AW27" s="198">
        <v>105</v>
      </c>
      <c r="AX27" s="198">
        <v>10</v>
      </c>
      <c r="AY27" s="198">
        <v>8</v>
      </c>
      <c r="AZ27" s="198"/>
      <c r="BA27" s="198">
        <v>18</v>
      </c>
      <c r="BB27" s="259">
        <v>15</v>
      </c>
    </row>
    <row r="28" spans="1:54" x14ac:dyDescent="0.2">
      <c r="A28" s="249">
        <v>22</v>
      </c>
      <c r="B28" s="250" t="s">
        <v>81</v>
      </c>
      <c r="C28" s="192">
        <f t="shared" si="2"/>
        <v>286</v>
      </c>
      <c r="D28" s="192">
        <f t="shared" si="2"/>
        <v>229</v>
      </c>
      <c r="E28" s="197">
        <v>4</v>
      </c>
      <c r="F28" s="197">
        <v>3</v>
      </c>
      <c r="G28" s="197">
        <v>11</v>
      </c>
      <c r="H28" s="197">
        <v>10</v>
      </c>
      <c r="I28" s="197">
        <v>4</v>
      </c>
      <c r="J28" s="197">
        <v>3</v>
      </c>
      <c r="K28" s="258">
        <f t="shared" si="3"/>
        <v>193</v>
      </c>
      <c r="L28" s="258">
        <f t="shared" si="3"/>
        <v>159</v>
      </c>
      <c r="M28" s="197">
        <v>64</v>
      </c>
      <c r="N28" s="197">
        <v>62</v>
      </c>
      <c r="O28" s="197">
        <v>86</v>
      </c>
      <c r="P28" s="197">
        <v>67</v>
      </c>
      <c r="Q28" s="197">
        <v>43</v>
      </c>
      <c r="R28" s="197">
        <v>30</v>
      </c>
      <c r="S28" s="197"/>
      <c r="T28" s="197"/>
      <c r="U28" s="197"/>
      <c r="V28" s="197"/>
      <c r="W28" s="197"/>
      <c r="X28" s="199"/>
      <c r="Y28" s="249">
        <v>22</v>
      </c>
      <c r="Z28" s="250" t="s">
        <v>81</v>
      </c>
      <c r="AA28" s="197">
        <v>2</v>
      </c>
      <c r="AB28" s="197">
        <v>2</v>
      </c>
      <c r="AC28" s="197">
        <v>4</v>
      </c>
      <c r="AD28" s="197">
        <v>3</v>
      </c>
      <c r="AE28" s="197">
        <v>5</v>
      </c>
      <c r="AF28" s="197">
        <v>5</v>
      </c>
      <c r="AG28" s="197">
        <v>4</v>
      </c>
      <c r="AH28" s="197">
        <v>4</v>
      </c>
      <c r="AI28" s="197">
        <v>4</v>
      </c>
      <c r="AJ28" s="197">
        <v>4</v>
      </c>
      <c r="AK28" s="197">
        <v>4</v>
      </c>
      <c r="AL28" s="197">
        <v>4</v>
      </c>
      <c r="AM28" s="197">
        <v>4</v>
      </c>
      <c r="AN28" s="197">
        <v>3</v>
      </c>
      <c r="AO28" s="197">
        <v>2</v>
      </c>
      <c r="AP28" s="197"/>
      <c r="AQ28" s="197">
        <v>2</v>
      </c>
      <c r="AR28" s="197"/>
      <c r="AS28" s="197">
        <v>1</v>
      </c>
      <c r="AT28" s="197"/>
      <c r="AU28" s="197">
        <v>22</v>
      </c>
      <c r="AV28" s="197">
        <v>22</v>
      </c>
      <c r="AW28" s="197">
        <v>20</v>
      </c>
      <c r="AX28" s="197">
        <v>7</v>
      </c>
      <c r="AY28" s="197"/>
      <c r="AZ28" s="197"/>
      <c r="BA28" s="197"/>
      <c r="BB28" s="199"/>
    </row>
    <row r="29" spans="1:54" x14ac:dyDescent="0.2">
      <c r="A29" s="276">
        <v>23</v>
      </c>
      <c r="B29" s="277" t="s">
        <v>82</v>
      </c>
      <c r="C29" s="284">
        <f>E29+G29+I29+K29+S29+U29+W29+AA29+AC29+AE29+AG29+AI29+AK29+AM29+AO29+AQ29+AS29+AU29+AW29+AY29+BA29</f>
        <v>170</v>
      </c>
      <c r="D29" s="284">
        <f>F29+H29+J29+L29+T29+V29+X29+AB29+AD29+AF29+AH29+AJ29+AL29+AN29+AP29+AR29+AT29+AV29+AX29+AZ29+BB29</f>
        <v>124</v>
      </c>
      <c r="E29" s="279">
        <v>4</v>
      </c>
      <c r="F29" s="279">
        <v>2</v>
      </c>
      <c r="G29" s="279">
        <v>6</v>
      </c>
      <c r="H29" s="279">
        <v>4</v>
      </c>
      <c r="I29" s="279">
        <v>4</v>
      </c>
      <c r="J29" s="279">
        <v>4</v>
      </c>
      <c r="K29" s="285">
        <f>+M29+O29+Q29</f>
        <v>102</v>
      </c>
      <c r="L29" s="285">
        <f>+N29+P29+R29</f>
        <v>76</v>
      </c>
      <c r="M29" s="279">
        <v>5</v>
      </c>
      <c r="N29" s="279">
        <v>5</v>
      </c>
      <c r="O29" s="279">
        <v>33</v>
      </c>
      <c r="P29" s="279">
        <v>23</v>
      </c>
      <c r="Q29" s="279">
        <v>64</v>
      </c>
      <c r="R29" s="279">
        <v>48</v>
      </c>
      <c r="S29" s="279">
        <v>5</v>
      </c>
      <c r="T29" s="279">
        <v>5</v>
      </c>
      <c r="U29" s="279"/>
      <c r="V29" s="279"/>
      <c r="W29" s="279">
        <v>2</v>
      </c>
      <c r="X29" s="280">
        <v>2</v>
      </c>
      <c r="Y29" s="276">
        <v>23</v>
      </c>
      <c r="Z29" s="277" t="s">
        <v>82</v>
      </c>
      <c r="AA29" s="279">
        <v>1</v>
      </c>
      <c r="AB29" s="279">
        <v>1</v>
      </c>
      <c r="AC29" s="279">
        <v>3</v>
      </c>
      <c r="AD29" s="279">
        <v>3</v>
      </c>
      <c r="AE29" s="279">
        <v>4</v>
      </c>
      <c r="AF29" s="279">
        <v>4</v>
      </c>
      <c r="AG29" s="279">
        <v>3</v>
      </c>
      <c r="AH29" s="279">
        <v>3</v>
      </c>
      <c r="AI29" s="279">
        <v>3</v>
      </c>
      <c r="AJ29" s="279">
        <v>3</v>
      </c>
      <c r="AK29" s="279">
        <v>3</v>
      </c>
      <c r="AL29" s="279">
        <v>3</v>
      </c>
      <c r="AM29" s="279"/>
      <c r="AN29" s="279"/>
      <c r="AO29" s="279"/>
      <c r="AP29" s="279"/>
      <c r="AQ29" s="279"/>
      <c r="AR29" s="279"/>
      <c r="AS29" s="279"/>
      <c r="AT29" s="279"/>
      <c r="AU29" s="279">
        <v>13</v>
      </c>
      <c r="AV29" s="279">
        <v>13</v>
      </c>
      <c r="AW29" s="279">
        <v>11</v>
      </c>
      <c r="AX29" s="279">
        <v>1</v>
      </c>
      <c r="AY29" s="279"/>
      <c r="AZ29" s="279"/>
      <c r="BA29" s="279">
        <v>6</v>
      </c>
      <c r="BB29" s="280"/>
    </row>
    <row r="31" spans="1:54" x14ac:dyDescent="0.2">
      <c r="B31" s="378" t="s">
        <v>1152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 t="s">
        <v>1152</v>
      </c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</row>
  </sheetData>
  <mergeCells count="58">
    <mergeCell ref="A1:J1"/>
    <mergeCell ref="Y1:AF1"/>
    <mergeCell ref="C2:W2"/>
    <mergeCell ref="AA2:BB2"/>
    <mergeCell ref="A3:C3"/>
    <mergeCell ref="Z3:AD3"/>
    <mergeCell ref="M4:R4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AD4:AD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P4:AP5"/>
    <mergeCell ref="AE4:AE5"/>
    <mergeCell ref="AF4:AF5"/>
    <mergeCell ref="AG4:AG5"/>
    <mergeCell ref="AH4:AH5"/>
    <mergeCell ref="AI4:AI5"/>
    <mergeCell ref="AJ4:AJ5"/>
    <mergeCell ref="AX4:AX5"/>
    <mergeCell ref="AY4:AY5"/>
    <mergeCell ref="AZ4:AZ5"/>
    <mergeCell ref="BA4:BA5"/>
    <mergeCell ref="BB4:BB5"/>
    <mergeCell ref="A6:B6"/>
    <mergeCell ref="Y6:Z6"/>
    <mergeCell ref="B31:Y31"/>
    <mergeCell ref="Z31:AW31"/>
    <mergeCell ref="AW4:AW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4B4B-59CC-4C8E-AFD3-2438D1D7D4ED}">
  <dimension ref="A3:BE33"/>
  <sheetViews>
    <sheetView topLeftCell="AC1" workbookViewId="0">
      <selection activeCell="BK25" sqref="BK25"/>
    </sheetView>
  </sheetViews>
  <sheetFormatPr defaultRowHeight="14.25" x14ac:dyDescent="0.2"/>
  <cols>
    <col min="1" max="1" width="4.42578125" style="1" customWidth="1"/>
    <col min="2" max="2" width="14.42578125" style="1" customWidth="1"/>
    <col min="3" max="3" width="8.7109375" style="1" customWidth="1"/>
    <col min="4" max="5" width="9.42578125" style="1" customWidth="1"/>
    <col min="6" max="6" width="6.140625" style="1" customWidth="1"/>
    <col min="7" max="7" width="6.28515625" style="1" customWidth="1"/>
    <col min="8" max="8" width="8.28515625" style="1" hidden="1" customWidth="1"/>
    <col min="9" max="9" width="6" style="1" customWidth="1"/>
    <col min="10" max="10" width="5" style="1" customWidth="1"/>
    <col min="11" max="12" width="7.28515625" style="1" customWidth="1"/>
    <col min="13" max="13" width="9.140625" style="1"/>
    <col min="14" max="14" width="8.7109375" style="1" customWidth="1"/>
    <col min="15" max="16" width="7.28515625" style="1" customWidth="1"/>
    <col min="17" max="17" width="5.5703125" style="1" customWidth="1"/>
    <col min="18" max="18" width="6.28515625" style="1" customWidth="1"/>
    <col min="19" max="26" width="7.42578125" style="1" customWidth="1"/>
    <col min="27" max="27" width="5.7109375" style="1" customWidth="1"/>
    <col min="28" max="28" width="6.5703125" style="1" customWidth="1"/>
    <col min="29" max="29" width="13" style="1" customWidth="1"/>
    <col min="30" max="30" width="7.140625" style="1" customWidth="1"/>
    <col min="31" max="31" width="5.5703125" style="1" customWidth="1"/>
    <col min="32" max="43" width="7.140625" style="1" customWidth="1"/>
    <col min="44" max="45" width="5.5703125" style="1" customWidth="1"/>
    <col min="46" max="49" width="7.42578125" style="1" customWidth="1"/>
    <col min="50" max="51" width="6" style="1" customWidth="1"/>
    <col min="52" max="55" width="7.28515625" style="1" customWidth="1"/>
    <col min="56" max="57" width="8.28515625" style="1" customWidth="1"/>
    <col min="58" max="16384" width="9.140625" style="1"/>
  </cols>
  <sheetData>
    <row r="3" spans="1:57" ht="15.75" x14ac:dyDescent="0.25">
      <c r="C3" s="448" t="s">
        <v>1191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AF3" s="448" t="s">
        <v>1191</v>
      </c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</row>
    <row r="5" spans="1:57" x14ac:dyDescent="0.2">
      <c r="A5" s="371" t="s">
        <v>1192</v>
      </c>
      <c r="B5" s="371" t="s">
        <v>47</v>
      </c>
      <c r="C5" s="372" t="s">
        <v>1193</v>
      </c>
      <c r="D5" s="371" t="s">
        <v>100</v>
      </c>
      <c r="E5" s="371"/>
      <c r="F5" s="371"/>
      <c r="G5" s="371"/>
      <c r="H5" s="372" t="s">
        <v>1194</v>
      </c>
      <c r="I5" s="371" t="s">
        <v>1195</v>
      </c>
      <c r="J5" s="371"/>
      <c r="K5" s="371"/>
      <c r="L5" s="371"/>
      <c r="M5" s="371"/>
      <c r="N5" s="371"/>
      <c r="O5" s="371"/>
      <c r="P5" s="371"/>
      <c r="Q5" s="371"/>
      <c r="R5" s="371"/>
      <c r="S5" s="371" t="s">
        <v>1196</v>
      </c>
      <c r="T5" s="371"/>
      <c r="U5" s="371"/>
      <c r="V5" s="371"/>
      <c r="W5" s="371"/>
      <c r="X5" s="371"/>
      <c r="Y5" s="371"/>
      <c r="Z5" s="371"/>
      <c r="AA5" s="371"/>
      <c r="AB5" s="371"/>
      <c r="AC5" s="371" t="s">
        <v>47</v>
      </c>
      <c r="AD5" s="371" t="s">
        <v>1197</v>
      </c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 t="s">
        <v>1198</v>
      </c>
      <c r="AS5" s="371"/>
      <c r="AT5" s="371"/>
      <c r="AU5" s="371"/>
      <c r="AV5" s="371"/>
      <c r="AW5" s="371"/>
      <c r="AX5" s="371" t="s">
        <v>1199</v>
      </c>
      <c r="AY5" s="371"/>
      <c r="AZ5" s="371"/>
      <c r="BA5" s="371"/>
      <c r="BB5" s="371"/>
      <c r="BC5" s="371"/>
      <c r="BD5" s="371"/>
      <c r="BE5" s="371"/>
    </row>
    <row r="6" spans="1:57" ht="47.25" customHeight="1" x14ac:dyDescent="0.2">
      <c r="A6" s="371"/>
      <c r="B6" s="371"/>
      <c r="C6" s="372"/>
      <c r="D6" s="371" t="s">
        <v>1200</v>
      </c>
      <c r="E6" s="371"/>
      <c r="F6" s="371" t="s">
        <v>1201</v>
      </c>
      <c r="G6" s="371"/>
      <c r="H6" s="372"/>
      <c r="I6" s="371" t="s">
        <v>1202</v>
      </c>
      <c r="J6" s="371"/>
      <c r="K6" s="371" t="s">
        <v>1203</v>
      </c>
      <c r="L6" s="371"/>
      <c r="M6" s="371" t="s">
        <v>1204</v>
      </c>
      <c r="N6" s="371"/>
      <c r="O6" s="371" t="s">
        <v>1205</v>
      </c>
      <c r="P6" s="371"/>
      <c r="Q6" s="371" t="s">
        <v>82</v>
      </c>
      <c r="R6" s="371"/>
      <c r="S6" s="371" t="s">
        <v>1206</v>
      </c>
      <c r="T6" s="371"/>
      <c r="U6" s="371" t="s">
        <v>1207</v>
      </c>
      <c r="V6" s="371"/>
      <c r="W6" s="371" t="s">
        <v>1208</v>
      </c>
      <c r="X6" s="371"/>
      <c r="Y6" s="371" t="s">
        <v>1209</v>
      </c>
      <c r="Z6" s="371"/>
      <c r="AA6" s="371" t="s">
        <v>1210</v>
      </c>
      <c r="AB6" s="371"/>
      <c r="AC6" s="371"/>
      <c r="AD6" s="371" t="s">
        <v>1211</v>
      </c>
      <c r="AE6" s="371"/>
      <c r="AF6" s="371" t="s">
        <v>1212</v>
      </c>
      <c r="AG6" s="371"/>
      <c r="AH6" s="371" t="s">
        <v>1213</v>
      </c>
      <c r="AI6" s="371"/>
      <c r="AJ6" s="371" t="s">
        <v>1214</v>
      </c>
      <c r="AK6" s="371"/>
      <c r="AL6" s="371" t="s">
        <v>1215</v>
      </c>
      <c r="AM6" s="371"/>
      <c r="AN6" s="371" t="s">
        <v>1216</v>
      </c>
      <c r="AO6" s="371"/>
      <c r="AP6" s="371" t="s">
        <v>1217</v>
      </c>
      <c r="AQ6" s="371"/>
      <c r="AR6" s="371" t="s">
        <v>1218</v>
      </c>
      <c r="AS6" s="371"/>
      <c r="AT6" s="371" t="s">
        <v>1219</v>
      </c>
      <c r="AU6" s="371"/>
      <c r="AV6" s="371" t="s">
        <v>1220</v>
      </c>
      <c r="AW6" s="371"/>
      <c r="AX6" s="371" t="s">
        <v>1221</v>
      </c>
      <c r="AY6" s="371"/>
      <c r="AZ6" s="371" t="s">
        <v>1222</v>
      </c>
      <c r="BA6" s="371"/>
      <c r="BB6" s="371" t="s">
        <v>1223</v>
      </c>
      <c r="BC6" s="371"/>
      <c r="BD6" s="371" t="s">
        <v>1224</v>
      </c>
      <c r="BE6" s="371"/>
    </row>
    <row r="7" spans="1:57" x14ac:dyDescent="0.2">
      <c r="A7" s="371"/>
      <c r="B7" s="371"/>
      <c r="C7" s="40" t="s">
        <v>49</v>
      </c>
      <c r="D7" s="40" t="s">
        <v>49</v>
      </c>
      <c r="E7" s="40" t="s">
        <v>171</v>
      </c>
      <c r="F7" s="40" t="s">
        <v>49</v>
      </c>
      <c r="G7" s="40" t="s">
        <v>171</v>
      </c>
      <c r="H7" s="40" t="s">
        <v>49</v>
      </c>
      <c r="I7" s="40" t="s">
        <v>49</v>
      </c>
      <c r="J7" s="40" t="s">
        <v>171</v>
      </c>
      <c r="K7" s="40" t="s">
        <v>49</v>
      </c>
      <c r="L7" s="40" t="s">
        <v>171</v>
      </c>
      <c r="M7" s="40" t="s">
        <v>49</v>
      </c>
      <c r="N7" s="40" t="s">
        <v>171</v>
      </c>
      <c r="O7" s="40" t="s">
        <v>49</v>
      </c>
      <c r="P7" s="40" t="s">
        <v>171</v>
      </c>
      <c r="Q7" s="40" t="s">
        <v>49</v>
      </c>
      <c r="R7" s="40" t="s">
        <v>171</v>
      </c>
      <c r="S7" s="40" t="s">
        <v>49</v>
      </c>
      <c r="T7" s="40" t="s">
        <v>171</v>
      </c>
      <c r="U7" s="40" t="s">
        <v>49</v>
      </c>
      <c r="V7" s="40" t="s">
        <v>171</v>
      </c>
      <c r="W7" s="40" t="s">
        <v>49</v>
      </c>
      <c r="X7" s="40" t="s">
        <v>171</v>
      </c>
      <c r="Y7" s="40" t="s">
        <v>49</v>
      </c>
      <c r="Z7" s="40" t="s">
        <v>171</v>
      </c>
      <c r="AA7" s="40" t="s">
        <v>49</v>
      </c>
      <c r="AB7" s="40" t="s">
        <v>171</v>
      </c>
      <c r="AC7" s="371"/>
      <c r="AD7" s="40" t="s">
        <v>49</v>
      </c>
      <c r="AE7" s="40" t="s">
        <v>171</v>
      </c>
      <c r="AF7" s="40" t="s">
        <v>49</v>
      </c>
      <c r="AG7" s="40" t="s">
        <v>171</v>
      </c>
      <c r="AH7" s="40" t="s">
        <v>49</v>
      </c>
      <c r="AI7" s="40" t="s">
        <v>171</v>
      </c>
      <c r="AJ7" s="40" t="s">
        <v>49</v>
      </c>
      <c r="AK7" s="40" t="s">
        <v>171</v>
      </c>
      <c r="AL7" s="40" t="s">
        <v>49</v>
      </c>
      <c r="AM7" s="40" t="s">
        <v>171</v>
      </c>
      <c r="AN7" s="40" t="s">
        <v>49</v>
      </c>
      <c r="AO7" s="40" t="s">
        <v>171</v>
      </c>
      <c r="AP7" s="40" t="s">
        <v>49</v>
      </c>
      <c r="AQ7" s="40" t="s">
        <v>171</v>
      </c>
      <c r="AR7" s="40" t="s">
        <v>49</v>
      </c>
      <c r="AS7" s="40" t="s">
        <v>171</v>
      </c>
      <c r="AT7" s="40" t="s">
        <v>49</v>
      </c>
      <c r="AU7" s="40" t="s">
        <v>171</v>
      </c>
      <c r="AV7" s="40" t="s">
        <v>49</v>
      </c>
      <c r="AW7" s="40" t="s">
        <v>171</v>
      </c>
      <c r="AX7" s="40" t="s">
        <v>49</v>
      </c>
      <c r="AY7" s="40" t="s">
        <v>171</v>
      </c>
      <c r="AZ7" s="40" t="s">
        <v>49</v>
      </c>
      <c r="BA7" s="40" t="s">
        <v>171</v>
      </c>
      <c r="BB7" s="40" t="s">
        <v>49</v>
      </c>
      <c r="BC7" s="40" t="s">
        <v>171</v>
      </c>
      <c r="BD7" s="40" t="s">
        <v>49</v>
      </c>
      <c r="BE7" s="40" t="s">
        <v>171</v>
      </c>
    </row>
    <row r="8" spans="1:57" ht="15" thickBot="1" x14ac:dyDescent="0.25">
      <c r="A8" s="446" t="s">
        <v>59</v>
      </c>
      <c r="B8" s="447"/>
      <c r="C8" s="287">
        <f>SUM(C9:C31)</f>
        <v>33236</v>
      </c>
      <c r="D8" s="287">
        <f t="shared" ref="D8:AB8" si="0">SUM(D9:D31)</f>
        <v>34073</v>
      </c>
      <c r="E8" s="243">
        <f t="shared" si="0"/>
        <v>27729</v>
      </c>
      <c r="F8" s="243">
        <f t="shared" si="0"/>
        <v>128</v>
      </c>
      <c r="G8" s="244">
        <f t="shared" si="0"/>
        <v>104</v>
      </c>
      <c r="H8" s="243">
        <f t="shared" si="0"/>
        <v>-837</v>
      </c>
      <c r="I8" s="287">
        <f t="shared" si="0"/>
        <v>25</v>
      </c>
      <c r="J8" s="243">
        <f t="shared" si="0"/>
        <v>18</v>
      </c>
      <c r="K8" s="243">
        <f t="shared" si="0"/>
        <v>5373</v>
      </c>
      <c r="L8" s="243">
        <f t="shared" si="0"/>
        <v>4722</v>
      </c>
      <c r="M8" s="243">
        <f t="shared" si="0"/>
        <v>26024</v>
      </c>
      <c r="N8" s="243">
        <f t="shared" si="0"/>
        <v>20867</v>
      </c>
      <c r="O8" s="243">
        <f t="shared" si="0"/>
        <v>2580</v>
      </c>
      <c r="P8" s="243">
        <f t="shared" si="0"/>
        <v>2072</v>
      </c>
      <c r="Q8" s="243">
        <f t="shared" si="0"/>
        <v>71</v>
      </c>
      <c r="R8" s="244">
        <f t="shared" si="0"/>
        <v>50</v>
      </c>
      <c r="S8" s="287">
        <f t="shared" si="0"/>
        <v>9147</v>
      </c>
      <c r="T8" s="243">
        <f t="shared" si="0"/>
        <v>7228</v>
      </c>
      <c r="U8" s="243">
        <f t="shared" si="0"/>
        <v>12339</v>
      </c>
      <c r="V8" s="243">
        <f t="shared" si="0"/>
        <v>9863</v>
      </c>
      <c r="W8" s="243">
        <f t="shared" si="0"/>
        <v>8482</v>
      </c>
      <c r="X8" s="243">
        <f t="shared" si="0"/>
        <v>7480</v>
      </c>
      <c r="Y8" s="243">
        <f t="shared" si="0"/>
        <v>3650</v>
      </c>
      <c r="Z8" s="243">
        <f t="shared" si="0"/>
        <v>2841</v>
      </c>
      <c r="AA8" s="243">
        <f t="shared" si="0"/>
        <v>455</v>
      </c>
      <c r="AB8" s="244">
        <f t="shared" si="0"/>
        <v>317</v>
      </c>
      <c r="AC8" s="286" t="s">
        <v>59</v>
      </c>
      <c r="AD8" s="288">
        <f t="shared" ref="AD8:BE8" si="1">SUM(AD9:AD31)</f>
        <v>2013</v>
      </c>
      <c r="AE8" s="289">
        <f t="shared" si="1"/>
        <v>1619</v>
      </c>
      <c r="AF8" s="289">
        <f t="shared" si="1"/>
        <v>9279</v>
      </c>
      <c r="AG8" s="289">
        <f t="shared" si="1"/>
        <v>7332</v>
      </c>
      <c r="AH8" s="289">
        <f t="shared" si="1"/>
        <v>7573</v>
      </c>
      <c r="AI8" s="289">
        <f t="shared" si="1"/>
        <v>5936</v>
      </c>
      <c r="AJ8" s="289">
        <f t="shared" si="1"/>
        <v>5686</v>
      </c>
      <c r="AK8" s="289">
        <f t="shared" si="1"/>
        <v>4637</v>
      </c>
      <c r="AL8" s="289">
        <f t="shared" si="1"/>
        <v>3836</v>
      </c>
      <c r="AM8" s="289">
        <f t="shared" si="1"/>
        <v>3320</v>
      </c>
      <c r="AN8" s="289">
        <f t="shared" si="1"/>
        <v>1993</v>
      </c>
      <c r="AO8" s="289">
        <f t="shared" si="1"/>
        <v>1751</v>
      </c>
      <c r="AP8" s="289">
        <f t="shared" si="1"/>
        <v>3693</v>
      </c>
      <c r="AQ8" s="290">
        <f t="shared" si="1"/>
        <v>3134</v>
      </c>
      <c r="AR8" s="289">
        <f t="shared" si="1"/>
        <v>196</v>
      </c>
      <c r="AS8" s="289">
        <f t="shared" si="1"/>
        <v>172</v>
      </c>
      <c r="AT8" s="289">
        <f t="shared" si="1"/>
        <v>5027</v>
      </c>
      <c r="AU8" s="289">
        <f t="shared" si="1"/>
        <v>4305</v>
      </c>
      <c r="AV8" s="289">
        <f t="shared" si="1"/>
        <v>9565</v>
      </c>
      <c r="AW8" s="289">
        <f t="shared" si="1"/>
        <v>7903</v>
      </c>
      <c r="AX8" s="288">
        <f t="shared" si="1"/>
        <v>1651</v>
      </c>
      <c r="AY8" s="289">
        <f t="shared" si="1"/>
        <v>1360</v>
      </c>
      <c r="AZ8" s="289">
        <f t="shared" si="1"/>
        <v>709</v>
      </c>
      <c r="BA8" s="289">
        <f t="shared" si="1"/>
        <v>589</v>
      </c>
      <c r="BB8" s="289">
        <f t="shared" si="1"/>
        <v>1135</v>
      </c>
      <c r="BC8" s="289">
        <f t="shared" si="1"/>
        <v>935</v>
      </c>
      <c r="BD8" s="289">
        <f t="shared" si="1"/>
        <v>8174</v>
      </c>
      <c r="BE8" s="290">
        <f t="shared" si="1"/>
        <v>6767</v>
      </c>
    </row>
    <row r="9" spans="1:57" x14ac:dyDescent="0.2">
      <c r="A9" s="245">
        <v>1</v>
      </c>
      <c r="B9" s="195" t="s">
        <v>60</v>
      </c>
      <c r="C9" s="274">
        <v>1033</v>
      </c>
      <c r="D9" s="274">
        <v>1030</v>
      </c>
      <c r="E9" s="198">
        <v>836</v>
      </c>
      <c r="F9" s="198"/>
      <c r="G9" s="259"/>
      <c r="H9" s="198">
        <v>3</v>
      </c>
      <c r="I9" s="274"/>
      <c r="J9" s="198"/>
      <c r="K9" s="198">
        <v>164</v>
      </c>
      <c r="L9" s="198">
        <v>144</v>
      </c>
      <c r="M9" s="198">
        <v>828</v>
      </c>
      <c r="N9" s="198">
        <v>661</v>
      </c>
      <c r="O9" s="198">
        <v>38</v>
      </c>
      <c r="P9" s="198">
        <v>31</v>
      </c>
      <c r="Q9" s="198"/>
      <c r="R9" s="259"/>
      <c r="S9" s="274">
        <v>241</v>
      </c>
      <c r="T9" s="198">
        <v>185</v>
      </c>
      <c r="U9" s="198">
        <v>429</v>
      </c>
      <c r="V9" s="198">
        <v>340</v>
      </c>
      <c r="W9" s="198">
        <v>266</v>
      </c>
      <c r="X9" s="198">
        <v>243</v>
      </c>
      <c r="Y9" s="198">
        <v>87</v>
      </c>
      <c r="Z9" s="198">
        <v>65</v>
      </c>
      <c r="AA9" s="198">
        <v>7</v>
      </c>
      <c r="AB9" s="259">
        <v>3</v>
      </c>
      <c r="AC9" s="291" t="s">
        <v>60</v>
      </c>
      <c r="AD9" s="269">
        <v>40</v>
      </c>
      <c r="AE9" s="246">
        <v>33</v>
      </c>
      <c r="AF9" s="246">
        <v>241</v>
      </c>
      <c r="AG9" s="246">
        <v>190</v>
      </c>
      <c r="AH9" s="246">
        <v>238</v>
      </c>
      <c r="AI9" s="246">
        <v>183</v>
      </c>
      <c r="AJ9" s="246">
        <v>214</v>
      </c>
      <c r="AK9" s="246">
        <v>173</v>
      </c>
      <c r="AL9" s="246">
        <v>153</v>
      </c>
      <c r="AM9" s="246">
        <v>132</v>
      </c>
      <c r="AN9" s="246">
        <v>62</v>
      </c>
      <c r="AO9" s="246">
        <v>57</v>
      </c>
      <c r="AP9" s="246">
        <v>82</v>
      </c>
      <c r="AQ9" s="270">
        <v>68</v>
      </c>
      <c r="AR9" s="246">
        <v>2</v>
      </c>
      <c r="AS9" s="246">
        <v>1</v>
      </c>
      <c r="AT9" s="246">
        <v>134</v>
      </c>
      <c r="AU9" s="246">
        <v>112</v>
      </c>
      <c r="AV9" s="246">
        <v>368</v>
      </c>
      <c r="AW9" s="246">
        <v>299</v>
      </c>
      <c r="AX9" s="269">
        <v>48</v>
      </c>
      <c r="AY9" s="246">
        <v>40</v>
      </c>
      <c r="AZ9" s="246">
        <v>3</v>
      </c>
      <c r="BA9" s="246">
        <v>3</v>
      </c>
      <c r="BB9" s="246">
        <v>90</v>
      </c>
      <c r="BC9" s="246">
        <v>75</v>
      </c>
      <c r="BD9" s="246">
        <v>108</v>
      </c>
      <c r="BE9" s="270">
        <v>89</v>
      </c>
    </row>
    <row r="10" spans="1:57" x14ac:dyDescent="0.2">
      <c r="A10" s="249">
        <f t="shared" ref="A10:A31" si="2">A9+1</f>
        <v>2</v>
      </c>
      <c r="B10" s="292" t="s">
        <v>61</v>
      </c>
      <c r="C10" s="196">
        <v>1670</v>
      </c>
      <c r="D10" s="196">
        <v>1655</v>
      </c>
      <c r="E10" s="197">
        <v>1235</v>
      </c>
      <c r="F10" s="197">
        <v>2</v>
      </c>
      <c r="G10" s="199">
        <v>2</v>
      </c>
      <c r="H10" s="197">
        <v>15</v>
      </c>
      <c r="I10" s="196"/>
      <c r="J10" s="197"/>
      <c r="K10" s="197">
        <v>161</v>
      </c>
      <c r="L10" s="197">
        <v>134</v>
      </c>
      <c r="M10" s="197">
        <v>1358</v>
      </c>
      <c r="N10" s="197">
        <v>1006</v>
      </c>
      <c r="O10" s="197">
        <v>135</v>
      </c>
      <c r="P10" s="197">
        <v>95</v>
      </c>
      <c r="Q10" s="197">
        <v>1</v>
      </c>
      <c r="R10" s="199"/>
      <c r="S10" s="196">
        <v>267</v>
      </c>
      <c r="T10" s="197">
        <v>194</v>
      </c>
      <c r="U10" s="197">
        <v>737</v>
      </c>
      <c r="V10" s="197">
        <v>532</v>
      </c>
      <c r="W10" s="197">
        <v>505</v>
      </c>
      <c r="X10" s="197">
        <v>422</v>
      </c>
      <c r="Y10" s="197">
        <v>137</v>
      </c>
      <c r="Z10" s="197">
        <v>87</v>
      </c>
      <c r="AA10" s="197">
        <v>9</v>
      </c>
      <c r="AB10" s="199"/>
      <c r="AC10" s="293" t="s">
        <v>61</v>
      </c>
      <c r="AD10" s="271">
        <v>37</v>
      </c>
      <c r="AE10" s="250">
        <v>32</v>
      </c>
      <c r="AF10" s="250">
        <v>302</v>
      </c>
      <c r="AG10" s="250">
        <v>212</v>
      </c>
      <c r="AH10" s="250">
        <v>317</v>
      </c>
      <c r="AI10" s="250">
        <v>233</v>
      </c>
      <c r="AJ10" s="250">
        <v>387</v>
      </c>
      <c r="AK10" s="250">
        <v>287</v>
      </c>
      <c r="AL10" s="250">
        <v>266</v>
      </c>
      <c r="AM10" s="250">
        <v>204</v>
      </c>
      <c r="AN10" s="250">
        <v>138</v>
      </c>
      <c r="AO10" s="250">
        <v>113</v>
      </c>
      <c r="AP10" s="250">
        <v>208</v>
      </c>
      <c r="AQ10" s="272">
        <v>154</v>
      </c>
      <c r="AR10" s="250">
        <v>2</v>
      </c>
      <c r="AS10" s="250">
        <v>2</v>
      </c>
      <c r="AT10" s="250">
        <v>303</v>
      </c>
      <c r="AU10" s="250">
        <v>243</v>
      </c>
      <c r="AV10" s="250">
        <v>484</v>
      </c>
      <c r="AW10" s="250">
        <v>355</v>
      </c>
      <c r="AX10" s="271">
        <v>33</v>
      </c>
      <c r="AY10" s="250">
        <v>28</v>
      </c>
      <c r="AZ10" s="250"/>
      <c r="BA10" s="250"/>
      <c r="BB10" s="250">
        <v>17</v>
      </c>
      <c r="BC10" s="250">
        <v>14</v>
      </c>
      <c r="BD10" s="250">
        <v>252</v>
      </c>
      <c r="BE10" s="272">
        <v>191</v>
      </c>
    </row>
    <row r="11" spans="1:57" x14ac:dyDescent="0.2">
      <c r="A11" s="245">
        <f t="shared" si="2"/>
        <v>3</v>
      </c>
      <c r="B11" s="195" t="s">
        <v>62</v>
      </c>
      <c r="C11" s="274">
        <v>941</v>
      </c>
      <c r="D11" s="274">
        <v>936</v>
      </c>
      <c r="E11" s="198">
        <v>753</v>
      </c>
      <c r="F11" s="198"/>
      <c r="G11" s="259"/>
      <c r="H11" s="198">
        <v>5</v>
      </c>
      <c r="I11" s="274"/>
      <c r="J11" s="198"/>
      <c r="K11" s="198">
        <v>185</v>
      </c>
      <c r="L11" s="198">
        <v>172</v>
      </c>
      <c r="M11" s="198">
        <v>704</v>
      </c>
      <c r="N11" s="198">
        <v>549</v>
      </c>
      <c r="O11" s="198">
        <v>44</v>
      </c>
      <c r="P11" s="198">
        <v>29</v>
      </c>
      <c r="Q11" s="198">
        <v>3</v>
      </c>
      <c r="R11" s="259">
        <v>3</v>
      </c>
      <c r="S11" s="274">
        <v>240</v>
      </c>
      <c r="T11" s="198">
        <v>185</v>
      </c>
      <c r="U11" s="198">
        <v>425</v>
      </c>
      <c r="V11" s="198">
        <v>352</v>
      </c>
      <c r="W11" s="198">
        <v>187</v>
      </c>
      <c r="X11" s="198">
        <v>163</v>
      </c>
      <c r="Y11" s="198">
        <v>81</v>
      </c>
      <c r="Z11" s="198">
        <v>51</v>
      </c>
      <c r="AA11" s="198">
        <v>3</v>
      </c>
      <c r="AB11" s="259">
        <v>2</v>
      </c>
      <c r="AC11" s="291" t="s">
        <v>62</v>
      </c>
      <c r="AD11" s="269">
        <v>34</v>
      </c>
      <c r="AE11" s="246">
        <v>29</v>
      </c>
      <c r="AF11" s="246">
        <v>225</v>
      </c>
      <c r="AG11" s="246">
        <v>176</v>
      </c>
      <c r="AH11" s="246">
        <v>200</v>
      </c>
      <c r="AI11" s="246">
        <v>149</v>
      </c>
      <c r="AJ11" s="246">
        <v>223</v>
      </c>
      <c r="AK11" s="246">
        <v>189</v>
      </c>
      <c r="AL11" s="246">
        <v>119</v>
      </c>
      <c r="AM11" s="246">
        <v>103</v>
      </c>
      <c r="AN11" s="246">
        <v>44</v>
      </c>
      <c r="AO11" s="246">
        <v>40</v>
      </c>
      <c r="AP11" s="246">
        <v>91</v>
      </c>
      <c r="AQ11" s="270">
        <v>67</v>
      </c>
      <c r="AR11" s="246">
        <v>1</v>
      </c>
      <c r="AS11" s="246">
        <v>1</v>
      </c>
      <c r="AT11" s="246">
        <v>163</v>
      </c>
      <c r="AU11" s="246">
        <v>135</v>
      </c>
      <c r="AV11" s="246">
        <v>330</v>
      </c>
      <c r="AW11" s="246">
        <v>272</v>
      </c>
      <c r="AX11" s="269">
        <v>100</v>
      </c>
      <c r="AY11" s="246">
        <v>81</v>
      </c>
      <c r="AZ11" s="246">
        <v>4</v>
      </c>
      <c r="BA11" s="246">
        <v>4</v>
      </c>
      <c r="BB11" s="246">
        <v>6</v>
      </c>
      <c r="BC11" s="246">
        <v>5</v>
      </c>
      <c r="BD11" s="246">
        <v>664</v>
      </c>
      <c r="BE11" s="270">
        <v>533</v>
      </c>
    </row>
    <row r="12" spans="1:57" x14ac:dyDescent="0.2">
      <c r="A12" s="249">
        <f t="shared" si="2"/>
        <v>4</v>
      </c>
      <c r="B12" s="292" t="s">
        <v>63</v>
      </c>
      <c r="C12" s="196">
        <v>160</v>
      </c>
      <c r="D12" s="196">
        <v>641</v>
      </c>
      <c r="E12" s="197">
        <v>514</v>
      </c>
      <c r="F12" s="197">
        <v>4</v>
      </c>
      <c r="G12" s="199">
        <v>2</v>
      </c>
      <c r="H12" s="197">
        <v>-481</v>
      </c>
      <c r="I12" s="196"/>
      <c r="J12" s="197"/>
      <c r="K12" s="197">
        <v>65</v>
      </c>
      <c r="L12" s="197">
        <v>61</v>
      </c>
      <c r="M12" s="197">
        <v>539</v>
      </c>
      <c r="N12" s="197">
        <v>432</v>
      </c>
      <c r="O12" s="197">
        <v>36</v>
      </c>
      <c r="P12" s="197">
        <v>21</v>
      </c>
      <c r="Q12" s="197">
        <v>1</v>
      </c>
      <c r="R12" s="199"/>
      <c r="S12" s="196">
        <v>180</v>
      </c>
      <c r="T12" s="197">
        <v>145</v>
      </c>
      <c r="U12" s="197">
        <v>222</v>
      </c>
      <c r="V12" s="197">
        <v>172</v>
      </c>
      <c r="W12" s="197">
        <v>175</v>
      </c>
      <c r="X12" s="197">
        <v>151</v>
      </c>
      <c r="Y12" s="197">
        <v>62</v>
      </c>
      <c r="Z12" s="197">
        <v>45</v>
      </c>
      <c r="AA12" s="197">
        <v>2</v>
      </c>
      <c r="AB12" s="199">
        <v>1</v>
      </c>
      <c r="AC12" s="293" t="s">
        <v>63</v>
      </c>
      <c r="AD12" s="271">
        <v>29</v>
      </c>
      <c r="AE12" s="250">
        <v>23</v>
      </c>
      <c r="AF12" s="250">
        <v>186</v>
      </c>
      <c r="AG12" s="250">
        <v>143</v>
      </c>
      <c r="AH12" s="250">
        <v>144</v>
      </c>
      <c r="AI12" s="250">
        <v>112</v>
      </c>
      <c r="AJ12" s="250">
        <v>94</v>
      </c>
      <c r="AK12" s="250">
        <v>74</v>
      </c>
      <c r="AL12" s="250">
        <v>74</v>
      </c>
      <c r="AM12" s="250">
        <v>69</v>
      </c>
      <c r="AN12" s="250">
        <v>45</v>
      </c>
      <c r="AO12" s="250">
        <v>37</v>
      </c>
      <c r="AP12" s="250">
        <v>69</v>
      </c>
      <c r="AQ12" s="272">
        <v>56</v>
      </c>
      <c r="AR12" s="250">
        <v>2</v>
      </c>
      <c r="AS12" s="250">
        <v>2</v>
      </c>
      <c r="AT12" s="250">
        <v>104</v>
      </c>
      <c r="AU12" s="250">
        <v>92</v>
      </c>
      <c r="AV12" s="250">
        <v>188</v>
      </c>
      <c r="AW12" s="250">
        <v>155</v>
      </c>
      <c r="AX12" s="271">
        <v>52</v>
      </c>
      <c r="AY12" s="250">
        <v>41</v>
      </c>
      <c r="AZ12" s="250"/>
      <c r="BA12" s="250"/>
      <c r="BB12" s="250"/>
      <c r="BC12" s="250"/>
      <c r="BD12" s="250">
        <v>22</v>
      </c>
      <c r="BE12" s="272">
        <v>19</v>
      </c>
    </row>
    <row r="13" spans="1:57" x14ac:dyDescent="0.2">
      <c r="A13" s="245">
        <f t="shared" si="2"/>
        <v>5</v>
      </c>
      <c r="B13" s="195" t="s">
        <v>64</v>
      </c>
      <c r="C13" s="274">
        <v>781</v>
      </c>
      <c r="D13" s="274">
        <v>777</v>
      </c>
      <c r="E13" s="198">
        <v>631</v>
      </c>
      <c r="F13" s="198"/>
      <c r="G13" s="259"/>
      <c r="H13" s="198">
        <v>4</v>
      </c>
      <c r="I13" s="274">
        <v>2</v>
      </c>
      <c r="J13" s="198">
        <v>2</v>
      </c>
      <c r="K13" s="198">
        <v>227</v>
      </c>
      <c r="L13" s="198">
        <v>203</v>
      </c>
      <c r="M13" s="198">
        <v>520</v>
      </c>
      <c r="N13" s="198">
        <v>405</v>
      </c>
      <c r="O13" s="198">
        <v>27</v>
      </c>
      <c r="P13" s="198">
        <v>21</v>
      </c>
      <c r="Q13" s="198">
        <v>1</v>
      </c>
      <c r="R13" s="259"/>
      <c r="S13" s="274">
        <v>209</v>
      </c>
      <c r="T13" s="198">
        <v>165</v>
      </c>
      <c r="U13" s="198">
        <v>348</v>
      </c>
      <c r="V13" s="198">
        <v>284</v>
      </c>
      <c r="W13" s="198">
        <v>144</v>
      </c>
      <c r="X13" s="198">
        <v>125</v>
      </c>
      <c r="Y13" s="198">
        <v>74</v>
      </c>
      <c r="Z13" s="198">
        <v>55</v>
      </c>
      <c r="AA13" s="198">
        <v>2</v>
      </c>
      <c r="AB13" s="259">
        <v>2</v>
      </c>
      <c r="AC13" s="291" t="s">
        <v>64</v>
      </c>
      <c r="AD13" s="269">
        <v>33</v>
      </c>
      <c r="AE13" s="246">
        <v>24</v>
      </c>
      <c r="AF13" s="246">
        <v>193</v>
      </c>
      <c r="AG13" s="246">
        <v>157</v>
      </c>
      <c r="AH13" s="246">
        <v>164</v>
      </c>
      <c r="AI13" s="246">
        <v>127</v>
      </c>
      <c r="AJ13" s="246">
        <v>183</v>
      </c>
      <c r="AK13" s="246">
        <v>148</v>
      </c>
      <c r="AL13" s="246">
        <v>102</v>
      </c>
      <c r="AM13" s="246">
        <v>87</v>
      </c>
      <c r="AN13" s="246">
        <v>29</v>
      </c>
      <c r="AO13" s="246">
        <v>25</v>
      </c>
      <c r="AP13" s="246">
        <v>73</v>
      </c>
      <c r="AQ13" s="270">
        <v>63</v>
      </c>
      <c r="AR13" s="246">
        <v>7</v>
      </c>
      <c r="AS13" s="246">
        <v>6</v>
      </c>
      <c r="AT13" s="246">
        <v>168</v>
      </c>
      <c r="AU13" s="246">
        <v>133</v>
      </c>
      <c r="AV13" s="246">
        <v>223</v>
      </c>
      <c r="AW13" s="246">
        <v>183</v>
      </c>
      <c r="AX13" s="269">
        <v>56</v>
      </c>
      <c r="AY13" s="246">
        <v>46</v>
      </c>
      <c r="AZ13" s="246">
        <v>7</v>
      </c>
      <c r="BA13" s="246">
        <v>7</v>
      </c>
      <c r="BB13" s="246">
        <v>182</v>
      </c>
      <c r="BC13" s="246">
        <v>142</v>
      </c>
      <c r="BD13" s="246">
        <v>321</v>
      </c>
      <c r="BE13" s="270">
        <v>262</v>
      </c>
    </row>
    <row r="14" spans="1:57" x14ac:dyDescent="0.2">
      <c r="A14" s="249">
        <f t="shared" si="2"/>
        <v>6</v>
      </c>
      <c r="B14" s="292" t="s">
        <v>65</v>
      </c>
      <c r="C14" s="196">
        <v>705</v>
      </c>
      <c r="D14" s="196">
        <v>664</v>
      </c>
      <c r="E14" s="197">
        <v>545</v>
      </c>
      <c r="F14" s="197"/>
      <c r="G14" s="199"/>
      <c r="H14" s="197">
        <v>41</v>
      </c>
      <c r="I14" s="196">
        <v>1</v>
      </c>
      <c r="J14" s="197">
        <v>1</v>
      </c>
      <c r="K14" s="197">
        <v>54</v>
      </c>
      <c r="L14" s="197">
        <v>45</v>
      </c>
      <c r="M14" s="197">
        <v>538</v>
      </c>
      <c r="N14" s="197">
        <v>438</v>
      </c>
      <c r="O14" s="197">
        <v>66</v>
      </c>
      <c r="P14" s="197">
        <v>58</v>
      </c>
      <c r="Q14" s="197">
        <v>5</v>
      </c>
      <c r="R14" s="199">
        <v>3</v>
      </c>
      <c r="S14" s="196">
        <v>213</v>
      </c>
      <c r="T14" s="197">
        <v>172</v>
      </c>
      <c r="U14" s="197">
        <v>253</v>
      </c>
      <c r="V14" s="197">
        <v>201</v>
      </c>
      <c r="W14" s="197">
        <v>137</v>
      </c>
      <c r="X14" s="197">
        <v>126</v>
      </c>
      <c r="Y14" s="197">
        <v>51</v>
      </c>
      <c r="Z14" s="197">
        <v>40</v>
      </c>
      <c r="AA14" s="197">
        <v>10</v>
      </c>
      <c r="AB14" s="199">
        <v>6</v>
      </c>
      <c r="AC14" s="293" t="s">
        <v>65</v>
      </c>
      <c r="AD14" s="271">
        <v>44</v>
      </c>
      <c r="AE14" s="250">
        <v>36</v>
      </c>
      <c r="AF14" s="250">
        <v>180</v>
      </c>
      <c r="AG14" s="250">
        <v>145</v>
      </c>
      <c r="AH14" s="250">
        <v>156</v>
      </c>
      <c r="AI14" s="250">
        <v>127</v>
      </c>
      <c r="AJ14" s="250">
        <v>130</v>
      </c>
      <c r="AK14" s="250">
        <v>101</v>
      </c>
      <c r="AL14" s="250">
        <v>55</v>
      </c>
      <c r="AM14" s="250">
        <v>51</v>
      </c>
      <c r="AN14" s="250">
        <v>37</v>
      </c>
      <c r="AO14" s="250">
        <v>33</v>
      </c>
      <c r="AP14" s="250">
        <v>62</v>
      </c>
      <c r="AQ14" s="272">
        <v>52</v>
      </c>
      <c r="AR14" s="250">
        <v>3</v>
      </c>
      <c r="AS14" s="250">
        <v>1</v>
      </c>
      <c r="AT14" s="250">
        <v>85</v>
      </c>
      <c r="AU14" s="250">
        <v>74</v>
      </c>
      <c r="AV14" s="250">
        <v>203</v>
      </c>
      <c r="AW14" s="250">
        <v>168</v>
      </c>
      <c r="AX14" s="271">
        <v>43</v>
      </c>
      <c r="AY14" s="250">
        <v>39</v>
      </c>
      <c r="AZ14" s="250">
        <v>64</v>
      </c>
      <c r="BA14" s="250">
        <v>46</v>
      </c>
      <c r="BB14" s="250">
        <v>238</v>
      </c>
      <c r="BC14" s="250">
        <v>191</v>
      </c>
      <c r="BD14" s="250">
        <v>170</v>
      </c>
      <c r="BE14" s="272">
        <v>144</v>
      </c>
    </row>
    <row r="15" spans="1:57" x14ac:dyDescent="0.2">
      <c r="A15" s="245">
        <f t="shared" si="2"/>
        <v>7</v>
      </c>
      <c r="B15" s="195" t="s">
        <v>66</v>
      </c>
      <c r="C15" s="274">
        <v>880</v>
      </c>
      <c r="D15" s="274">
        <v>863</v>
      </c>
      <c r="E15" s="198">
        <v>707</v>
      </c>
      <c r="F15" s="198"/>
      <c r="G15" s="259"/>
      <c r="H15" s="198">
        <v>17</v>
      </c>
      <c r="I15" s="274"/>
      <c r="J15" s="198"/>
      <c r="K15" s="198">
        <v>208</v>
      </c>
      <c r="L15" s="198">
        <v>185</v>
      </c>
      <c r="M15" s="198">
        <v>597</v>
      </c>
      <c r="N15" s="198">
        <v>477</v>
      </c>
      <c r="O15" s="198">
        <v>58</v>
      </c>
      <c r="P15" s="198">
        <v>45</v>
      </c>
      <c r="Q15" s="198"/>
      <c r="R15" s="259"/>
      <c r="S15" s="274">
        <v>164</v>
      </c>
      <c r="T15" s="198">
        <v>132</v>
      </c>
      <c r="U15" s="198">
        <v>332</v>
      </c>
      <c r="V15" s="198">
        <v>271</v>
      </c>
      <c r="W15" s="198">
        <v>263</v>
      </c>
      <c r="X15" s="198">
        <v>223</v>
      </c>
      <c r="Y15" s="198">
        <v>93</v>
      </c>
      <c r="Z15" s="198">
        <v>76</v>
      </c>
      <c r="AA15" s="198">
        <v>11</v>
      </c>
      <c r="AB15" s="259">
        <v>5</v>
      </c>
      <c r="AC15" s="291" t="s">
        <v>66</v>
      </c>
      <c r="AD15" s="269">
        <v>36</v>
      </c>
      <c r="AE15" s="246">
        <v>30</v>
      </c>
      <c r="AF15" s="246">
        <v>180</v>
      </c>
      <c r="AG15" s="246">
        <v>149</v>
      </c>
      <c r="AH15" s="246">
        <v>173</v>
      </c>
      <c r="AI15" s="246">
        <v>140</v>
      </c>
      <c r="AJ15" s="246">
        <v>187</v>
      </c>
      <c r="AK15" s="246">
        <v>146</v>
      </c>
      <c r="AL15" s="246">
        <v>125</v>
      </c>
      <c r="AM15" s="246">
        <v>106</v>
      </c>
      <c r="AN15" s="246">
        <v>61</v>
      </c>
      <c r="AO15" s="246">
        <v>51</v>
      </c>
      <c r="AP15" s="246">
        <v>101</v>
      </c>
      <c r="AQ15" s="270">
        <v>85</v>
      </c>
      <c r="AR15" s="246">
        <v>10</v>
      </c>
      <c r="AS15" s="246">
        <v>10</v>
      </c>
      <c r="AT15" s="246">
        <v>96</v>
      </c>
      <c r="AU15" s="246">
        <v>89</v>
      </c>
      <c r="AV15" s="246">
        <v>296</v>
      </c>
      <c r="AW15" s="246">
        <v>236</v>
      </c>
      <c r="AX15" s="269">
        <v>68</v>
      </c>
      <c r="AY15" s="246">
        <v>58</v>
      </c>
      <c r="AZ15" s="246">
        <v>6</v>
      </c>
      <c r="BA15" s="246">
        <v>6</v>
      </c>
      <c r="BB15" s="246">
        <v>22</v>
      </c>
      <c r="BC15" s="246">
        <v>18</v>
      </c>
      <c r="BD15" s="246">
        <v>237</v>
      </c>
      <c r="BE15" s="270">
        <v>199</v>
      </c>
    </row>
    <row r="16" spans="1:57" x14ac:dyDescent="0.2">
      <c r="A16" s="249">
        <f t="shared" si="2"/>
        <v>8</v>
      </c>
      <c r="B16" s="292" t="s">
        <v>67</v>
      </c>
      <c r="C16" s="196">
        <v>533</v>
      </c>
      <c r="D16" s="196">
        <v>523</v>
      </c>
      <c r="E16" s="197">
        <v>436</v>
      </c>
      <c r="F16" s="197"/>
      <c r="G16" s="199"/>
      <c r="H16" s="197">
        <v>10</v>
      </c>
      <c r="I16" s="196"/>
      <c r="J16" s="197"/>
      <c r="K16" s="197">
        <v>56</v>
      </c>
      <c r="L16" s="197">
        <v>52</v>
      </c>
      <c r="M16" s="197">
        <v>422</v>
      </c>
      <c r="N16" s="197">
        <v>347</v>
      </c>
      <c r="O16" s="197">
        <v>45</v>
      </c>
      <c r="P16" s="197">
        <v>37</v>
      </c>
      <c r="Q16" s="197"/>
      <c r="R16" s="199"/>
      <c r="S16" s="196">
        <v>157</v>
      </c>
      <c r="T16" s="197">
        <v>129</v>
      </c>
      <c r="U16" s="197">
        <v>226</v>
      </c>
      <c r="V16" s="197">
        <v>186</v>
      </c>
      <c r="W16" s="197">
        <v>96</v>
      </c>
      <c r="X16" s="197">
        <v>88</v>
      </c>
      <c r="Y16" s="197">
        <v>38</v>
      </c>
      <c r="Z16" s="197">
        <v>28</v>
      </c>
      <c r="AA16" s="197">
        <v>6</v>
      </c>
      <c r="AB16" s="199">
        <v>5</v>
      </c>
      <c r="AC16" s="293" t="s">
        <v>67</v>
      </c>
      <c r="AD16" s="271">
        <v>18</v>
      </c>
      <c r="AE16" s="250">
        <v>15</v>
      </c>
      <c r="AF16" s="250">
        <v>135</v>
      </c>
      <c r="AG16" s="250">
        <v>108</v>
      </c>
      <c r="AH16" s="250">
        <v>131</v>
      </c>
      <c r="AI16" s="250">
        <v>111</v>
      </c>
      <c r="AJ16" s="250">
        <v>110</v>
      </c>
      <c r="AK16" s="250">
        <v>90</v>
      </c>
      <c r="AL16" s="250">
        <v>59</v>
      </c>
      <c r="AM16" s="250">
        <v>52</v>
      </c>
      <c r="AN16" s="250">
        <v>33</v>
      </c>
      <c r="AO16" s="250">
        <v>29</v>
      </c>
      <c r="AP16" s="250">
        <v>37</v>
      </c>
      <c r="AQ16" s="272">
        <v>31</v>
      </c>
      <c r="AR16" s="250">
        <v>7</v>
      </c>
      <c r="AS16" s="250">
        <v>5</v>
      </c>
      <c r="AT16" s="250">
        <v>61</v>
      </c>
      <c r="AU16" s="250">
        <v>58</v>
      </c>
      <c r="AV16" s="250">
        <v>181</v>
      </c>
      <c r="AW16" s="250">
        <v>158</v>
      </c>
      <c r="AX16" s="271">
        <v>59</v>
      </c>
      <c r="AY16" s="250">
        <v>47</v>
      </c>
      <c r="AZ16" s="250">
        <v>5</v>
      </c>
      <c r="BA16" s="250">
        <v>4</v>
      </c>
      <c r="BB16" s="250">
        <v>36</v>
      </c>
      <c r="BC16" s="250">
        <v>30</v>
      </c>
      <c r="BD16" s="250">
        <v>311</v>
      </c>
      <c r="BE16" s="272">
        <v>255</v>
      </c>
    </row>
    <row r="17" spans="1:57" x14ac:dyDescent="0.2">
      <c r="A17" s="245">
        <f t="shared" si="2"/>
        <v>9</v>
      </c>
      <c r="B17" s="195" t="s">
        <v>68</v>
      </c>
      <c r="C17" s="274">
        <v>919</v>
      </c>
      <c r="D17" s="274">
        <v>926</v>
      </c>
      <c r="E17" s="198">
        <v>730</v>
      </c>
      <c r="F17" s="198">
        <v>2</v>
      </c>
      <c r="G17" s="259">
        <v>1</v>
      </c>
      <c r="H17" s="198">
        <v>-7</v>
      </c>
      <c r="I17" s="274">
        <v>1</v>
      </c>
      <c r="J17" s="198">
        <v>1</v>
      </c>
      <c r="K17" s="198">
        <v>180</v>
      </c>
      <c r="L17" s="198">
        <v>159</v>
      </c>
      <c r="M17" s="198">
        <v>694</v>
      </c>
      <c r="N17" s="198">
        <v>539</v>
      </c>
      <c r="O17" s="198">
        <v>50</v>
      </c>
      <c r="P17" s="198">
        <v>30</v>
      </c>
      <c r="Q17" s="198">
        <v>1</v>
      </c>
      <c r="R17" s="259">
        <v>1</v>
      </c>
      <c r="S17" s="274">
        <v>205</v>
      </c>
      <c r="T17" s="198">
        <v>152</v>
      </c>
      <c r="U17" s="198">
        <v>416</v>
      </c>
      <c r="V17" s="198">
        <v>332</v>
      </c>
      <c r="W17" s="198">
        <v>218</v>
      </c>
      <c r="X17" s="198">
        <v>195</v>
      </c>
      <c r="Y17" s="198">
        <v>82</v>
      </c>
      <c r="Z17" s="198">
        <v>50</v>
      </c>
      <c r="AA17" s="198">
        <v>5</v>
      </c>
      <c r="AB17" s="259">
        <v>1</v>
      </c>
      <c r="AC17" s="291" t="s">
        <v>68</v>
      </c>
      <c r="AD17" s="269">
        <v>32</v>
      </c>
      <c r="AE17" s="246">
        <v>24</v>
      </c>
      <c r="AF17" s="246">
        <v>209</v>
      </c>
      <c r="AG17" s="246">
        <v>164</v>
      </c>
      <c r="AH17" s="246">
        <v>190</v>
      </c>
      <c r="AI17" s="246">
        <v>135</v>
      </c>
      <c r="AJ17" s="246">
        <v>205</v>
      </c>
      <c r="AK17" s="246">
        <v>169</v>
      </c>
      <c r="AL17" s="246">
        <v>151</v>
      </c>
      <c r="AM17" s="246">
        <v>132</v>
      </c>
      <c r="AN17" s="246">
        <v>59</v>
      </c>
      <c r="AO17" s="246">
        <v>51</v>
      </c>
      <c r="AP17" s="246">
        <v>80</v>
      </c>
      <c r="AQ17" s="270">
        <v>55</v>
      </c>
      <c r="AR17" s="246">
        <v>2</v>
      </c>
      <c r="AS17" s="246">
        <v>2</v>
      </c>
      <c r="AT17" s="246">
        <v>241</v>
      </c>
      <c r="AU17" s="246">
        <v>205</v>
      </c>
      <c r="AV17" s="246">
        <v>292</v>
      </c>
      <c r="AW17" s="246">
        <v>235</v>
      </c>
      <c r="AX17" s="269">
        <v>69</v>
      </c>
      <c r="AY17" s="246">
        <v>52</v>
      </c>
      <c r="AZ17" s="246">
        <v>25</v>
      </c>
      <c r="BA17" s="246">
        <v>21</v>
      </c>
      <c r="BB17" s="246">
        <v>23</v>
      </c>
      <c r="BC17" s="246">
        <v>19</v>
      </c>
      <c r="BD17" s="246">
        <v>457</v>
      </c>
      <c r="BE17" s="270">
        <v>359</v>
      </c>
    </row>
    <row r="18" spans="1:57" x14ac:dyDescent="0.2">
      <c r="A18" s="249">
        <f t="shared" si="2"/>
        <v>10</v>
      </c>
      <c r="B18" s="292" t="s">
        <v>69</v>
      </c>
      <c r="C18" s="196">
        <v>980</v>
      </c>
      <c r="D18" s="196">
        <v>1245</v>
      </c>
      <c r="E18" s="197">
        <v>1003</v>
      </c>
      <c r="F18" s="197">
        <v>9</v>
      </c>
      <c r="G18" s="199">
        <v>6</v>
      </c>
      <c r="H18" s="197">
        <v>-265</v>
      </c>
      <c r="I18" s="196"/>
      <c r="J18" s="197"/>
      <c r="K18" s="197">
        <v>122</v>
      </c>
      <c r="L18" s="197">
        <v>108</v>
      </c>
      <c r="M18" s="197">
        <v>1006</v>
      </c>
      <c r="N18" s="197">
        <v>801</v>
      </c>
      <c r="O18" s="197">
        <v>117</v>
      </c>
      <c r="P18" s="197">
        <v>94</v>
      </c>
      <c r="Q18" s="197"/>
      <c r="R18" s="199"/>
      <c r="S18" s="196">
        <v>359</v>
      </c>
      <c r="T18" s="197">
        <v>278</v>
      </c>
      <c r="U18" s="197">
        <v>494</v>
      </c>
      <c r="V18" s="197">
        <v>405</v>
      </c>
      <c r="W18" s="197">
        <v>279</v>
      </c>
      <c r="X18" s="197">
        <v>242</v>
      </c>
      <c r="Y18" s="197">
        <v>111</v>
      </c>
      <c r="Z18" s="197">
        <v>78</v>
      </c>
      <c r="AA18" s="197">
        <v>2</v>
      </c>
      <c r="AB18" s="199"/>
      <c r="AC18" s="293" t="s">
        <v>69</v>
      </c>
      <c r="AD18" s="271">
        <v>43</v>
      </c>
      <c r="AE18" s="250">
        <v>33</v>
      </c>
      <c r="AF18" s="250">
        <v>331</v>
      </c>
      <c r="AG18" s="250">
        <v>253</v>
      </c>
      <c r="AH18" s="250">
        <v>283</v>
      </c>
      <c r="AI18" s="250">
        <v>233</v>
      </c>
      <c r="AJ18" s="250">
        <v>264</v>
      </c>
      <c r="AK18" s="250">
        <v>218</v>
      </c>
      <c r="AL18" s="250">
        <v>128</v>
      </c>
      <c r="AM18" s="250">
        <v>103</v>
      </c>
      <c r="AN18" s="250">
        <v>65</v>
      </c>
      <c r="AO18" s="250">
        <v>52</v>
      </c>
      <c r="AP18" s="250">
        <v>131</v>
      </c>
      <c r="AQ18" s="272">
        <v>111</v>
      </c>
      <c r="AR18" s="250">
        <v>4</v>
      </c>
      <c r="AS18" s="250">
        <v>4</v>
      </c>
      <c r="AT18" s="250">
        <v>166</v>
      </c>
      <c r="AU18" s="250">
        <v>145</v>
      </c>
      <c r="AV18" s="250">
        <v>311</v>
      </c>
      <c r="AW18" s="250">
        <v>247</v>
      </c>
      <c r="AX18" s="271">
        <v>66</v>
      </c>
      <c r="AY18" s="250">
        <v>54</v>
      </c>
      <c r="AZ18" s="250">
        <v>17</v>
      </c>
      <c r="BA18" s="250">
        <v>10</v>
      </c>
      <c r="BB18" s="250">
        <v>12</v>
      </c>
      <c r="BC18" s="250">
        <v>10</v>
      </c>
      <c r="BD18" s="250">
        <v>228</v>
      </c>
      <c r="BE18" s="272">
        <v>185</v>
      </c>
    </row>
    <row r="19" spans="1:57" x14ac:dyDescent="0.2">
      <c r="A19" s="245">
        <f t="shared" si="2"/>
        <v>11</v>
      </c>
      <c r="B19" s="195" t="s">
        <v>70</v>
      </c>
      <c r="C19" s="274">
        <v>746</v>
      </c>
      <c r="D19" s="274">
        <v>720</v>
      </c>
      <c r="E19" s="198">
        <v>608</v>
      </c>
      <c r="F19" s="198">
        <v>14</v>
      </c>
      <c r="G19" s="259">
        <v>13</v>
      </c>
      <c r="H19" s="198">
        <v>26</v>
      </c>
      <c r="I19" s="274">
        <v>1</v>
      </c>
      <c r="J19" s="198">
        <v>1</v>
      </c>
      <c r="K19" s="198">
        <v>77</v>
      </c>
      <c r="L19" s="198">
        <v>69</v>
      </c>
      <c r="M19" s="198">
        <v>566</v>
      </c>
      <c r="N19" s="198">
        <v>477</v>
      </c>
      <c r="O19" s="198">
        <v>66</v>
      </c>
      <c r="P19" s="198">
        <v>53</v>
      </c>
      <c r="Q19" s="198">
        <v>10</v>
      </c>
      <c r="R19" s="259">
        <v>8</v>
      </c>
      <c r="S19" s="274">
        <v>214</v>
      </c>
      <c r="T19" s="198">
        <v>177</v>
      </c>
      <c r="U19" s="198">
        <v>313</v>
      </c>
      <c r="V19" s="198">
        <v>265</v>
      </c>
      <c r="W19" s="198">
        <v>115</v>
      </c>
      <c r="X19" s="198">
        <v>103</v>
      </c>
      <c r="Y19" s="198">
        <v>68</v>
      </c>
      <c r="Z19" s="198">
        <v>55</v>
      </c>
      <c r="AA19" s="198">
        <v>10</v>
      </c>
      <c r="AB19" s="259">
        <v>8</v>
      </c>
      <c r="AC19" s="291" t="s">
        <v>70</v>
      </c>
      <c r="AD19" s="269">
        <v>49</v>
      </c>
      <c r="AE19" s="246">
        <v>43</v>
      </c>
      <c r="AF19" s="246">
        <v>199</v>
      </c>
      <c r="AG19" s="246">
        <v>156</v>
      </c>
      <c r="AH19" s="246">
        <v>180</v>
      </c>
      <c r="AI19" s="246">
        <v>150</v>
      </c>
      <c r="AJ19" s="246">
        <v>128</v>
      </c>
      <c r="AK19" s="246">
        <v>115</v>
      </c>
      <c r="AL19" s="246">
        <v>57</v>
      </c>
      <c r="AM19" s="246">
        <v>49</v>
      </c>
      <c r="AN19" s="246">
        <v>39</v>
      </c>
      <c r="AO19" s="246">
        <v>35</v>
      </c>
      <c r="AP19" s="246">
        <v>68</v>
      </c>
      <c r="AQ19" s="270">
        <v>60</v>
      </c>
      <c r="AR19" s="246">
        <v>3</v>
      </c>
      <c r="AS19" s="246">
        <v>3</v>
      </c>
      <c r="AT19" s="246">
        <v>62</v>
      </c>
      <c r="AU19" s="246">
        <v>54</v>
      </c>
      <c r="AV19" s="246">
        <v>141</v>
      </c>
      <c r="AW19" s="246">
        <v>123</v>
      </c>
      <c r="AX19" s="269">
        <v>70</v>
      </c>
      <c r="AY19" s="246">
        <v>60</v>
      </c>
      <c r="AZ19" s="246">
        <v>18</v>
      </c>
      <c r="BA19" s="246">
        <v>15</v>
      </c>
      <c r="BB19" s="246">
        <v>2</v>
      </c>
      <c r="BC19" s="246">
        <v>1</v>
      </c>
      <c r="BD19" s="246">
        <v>344</v>
      </c>
      <c r="BE19" s="270">
        <v>290</v>
      </c>
    </row>
    <row r="20" spans="1:57" x14ac:dyDescent="0.2">
      <c r="A20" s="249">
        <f t="shared" si="2"/>
        <v>12</v>
      </c>
      <c r="B20" s="292" t="s">
        <v>71</v>
      </c>
      <c r="C20" s="196">
        <v>632</v>
      </c>
      <c r="D20" s="196">
        <v>626</v>
      </c>
      <c r="E20" s="197">
        <v>501</v>
      </c>
      <c r="F20" s="197">
        <v>1</v>
      </c>
      <c r="G20" s="199">
        <v>1</v>
      </c>
      <c r="H20" s="197">
        <v>6</v>
      </c>
      <c r="I20" s="196"/>
      <c r="J20" s="197"/>
      <c r="K20" s="197">
        <v>62</v>
      </c>
      <c r="L20" s="197">
        <v>56</v>
      </c>
      <c r="M20" s="197">
        <v>521</v>
      </c>
      <c r="N20" s="197">
        <v>420</v>
      </c>
      <c r="O20" s="197">
        <v>43</v>
      </c>
      <c r="P20" s="197">
        <v>25</v>
      </c>
      <c r="Q20" s="197"/>
      <c r="R20" s="199"/>
      <c r="S20" s="196">
        <v>144</v>
      </c>
      <c r="T20" s="197">
        <v>120</v>
      </c>
      <c r="U20" s="197">
        <v>262</v>
      </c>
      <c r="V20" s="197">
        <v>201</v>
      </c>
      <c r="W20" s="197">
        <v>167</v>
      </c>
      <c r="X20" s="197">
        <v>144</v>
      </c>
      <c r="Y20" s="197">
        <v>48</v>
      </c>
      <c r="Z20" s="197">
        <v>35</v>
      </c>
      <c r="AA20" s="197">
        <v>5</v>
      </c>
      <c r="AB20" s="199">
        <v>1</v>
      </c>
      <c r="AC20" s="293" t="s">
        <v>71</v>
      </c>
      <c r="AD20" s="271">
        <v>30</v>
      </c>
      <c r="AE20" s="250">
        <v>26</v>
      </c>
      <c r="AF20" s="250">
        <v>133</v>
      </c>
      <c r="AG20" s="250">
        <v>110</v>
      </c>
      <c r="AH20" s="250">
        <v>119</v>
      </c>
      <c r="AI20" s="250">
        <v>88</v>
      </c>
      <c r="AJ20" s="250">
        <v>113</v>
      </c>
      <c r="AK20" s="250">
        <v>90</v>
      </c>
      <c r="AL20" s="250">
        <v>110</v>
      </c>
      <c r="AM20" s="250">
        <v>88</v>
      </c>
      <c r="AN20" s="250">
        <v>57</v>
      </c>
      <c r="AO20" s="250">
        <v>49</v>
      </c>
      <c r="AP20" s="250">
        <v>64</v>
      </c>
      <c r="AQ20" s="272">
        <v>50</v>
      </c>
      <c r="AR20" s="250">
        <v>3</v>
      </c>
      <c r="AS20" s="250">
        <v>2</v>
      </c>
      <c r="AT20" s="250">
        <v>83</v>
      </c>
      <c r="AU20" s="250">
        <v>72</v>
      </c>
      <c r="AV20" s="250">
        <v>252</v>
      </c>
      <c r="AW20" s="250">
        <v>198</v>
      </c>
      <c r="AX20" s="271">
        <v>38</v>
      </c>
      <c r="AY20" s="250">
        <v>30</v>
      </c>
      <c r="AZ20" s="250">
        <v>16</v>
      </c>
      <c r="BA20" s="250">
        <v>13</v>
      </c>
      <c r="BB20" s="250">
        <v>26</v>
      </c>
      <c r="BC20" s="250">
        <v>21</v>
      </c>
      <c r="BD20" s="250">
        <v>230</v>
      </c>
      <c r="BE20" s="272">
        <v>192</v>
      </c>
    </row>
    <row r="21" spans="1:57" x14ac:dyDescent="0.2">
      <c r="A21" s="245">
        <f t="shared" si="2"/>
        <v>13</v>
      </c>
      <c r="B21" s="195" t="s">
        <v>72</v>
      </c>
      <c r="C21" s="274">
        <v>1127</v>
      </c>
      <c r="D21" s="274">
        <v>1098</v>
      </c>
      <c r="E21" s="198">
        <v>902</v>
      </c>
      <c r="F21" s="198"/>
      <c r="G21" s="259"/>
      <c r="H21" s="198">
        <v>29</v>
      </c>
      <c r="I21" s="274"/>
      <c r="J21" s="198"/>
      <c r="K21" s="198">
        <v>114</v>
      </c>
      <c r="L21" s="198">
        <v>100</v>
      </c>
      <c r="M21" s="198">
        <v>860</v>
      </c>
      <c r="N21" s="198">
        <v>702</v>
      </c>
      <c r="O21" s="198">
        <v>121</v>
      </c>
      <c r="P21" s="198">
        <v>98</v>
      </c>
      <c r="Q21" s="198">
        <v>3</v>
      </c>
      <c r="R21" s="259">
        <v>2</v>
      </c>
      <c r="S21" s="274">
        <v>295</v>
      </c>
      <c r="T21" s="198">
        <v>241</v>
      </c>
      <c r="U21" s="198">
        <v>398</v>
      </c>
      <c r="V21" s="198">
        <v>320</v>
      </c>
      <c r="W21" s="198">
        <v>250</v>
      </c>
      <c r="X21" s="198">
        <v>216</v>
      </c>
      <c r="Y21" s="198">
        <v>145</v>
      </c>
      <c r="Z21" s="198">
        <v>117</v>
      </c>
      <c r="AA21" s="198">
        <v>10</v>
      </c>
      <c r="AB21" s="259">
        <v>8</v>
      </c>
      <c r="AC21" s="291" t="s">
        <v>72</v>
      </c>
      <c r="AD21" s="269">
        <v>70</v>
      </c>
      <c r="AE21" s="246">
        <v>56</v>
      </c>
      <c r="AF21" s="246">
        <v>297</v>
      </c>
      <c r="AG21" s="246">
        <v>239</v>
      </c>
      <c r="AH21" s="246">
        <v>232</v>
      </c>
      <c r="AI21" s="246">
        <v>185</v>
      </c>
      <c r="AJ21" s="246">
        <v>150</v>
      </c>
      <c r="AK21" s="246">
        <v>121</v>
      </c>
      <c r="AL21" s="246">
        <v>111</v>
      </c>
      <c r="AM21" s="246">
        <v>93</v>
      </c>
      <c r="AN21" s="246">
        <v>63</v>
      </c>
      <c r="AO21" s="246">
        <v>57</v>
      </c>
      <c r="AP21" s="246">
        <v>175</v>
      </c>
      <c r="AQ21" s="270">
        <v>151</v>
      </c>
      <c r="AR21" s="246">
        <v>7</v>
      </c>
      <c r="AS21" s="246">
        <v>7</v>
      </c>
      <c r="AT21" s="246">
        <v>98</v>
      </c>
      <c r="AU21" s="246">
        <v>91</v>
      </c>
      <c r="AV21" s="246">
        <v>309</v>
      </c>
      <c r="AW21" s="246">
        <v>258</v>
      </c>
      <c r="AX21" s="269">
        <v>84</v>
      </c>
      <c r="AY21" s="246">
        <v>70</v>
      </c>
      <c r="AZ21" s="246"/>
      <c r="BA21" s="246"/>
      <c r="BB21" s="246">
        <v>60</v>
      </c>
      <c r="BC21" s="246">
        <v>45</v>
      </c>
      <c r="BD21" s="246">
        <v>458</v>
      </c>
      <c r="BE21" s="270">
        <v>379</v>
      </c>
    </row>
    <row r="22" spans="1:57" x14ac:dyDescent="0.2">
      <c r="A22" s="249">
        <f t="shared" si="2"/>
        <v>14</v>
      </c>
      <c r="B22" s="292" t="s">
        <v>73</v>
      </c>
      <c r="C22" s="196">
        <v>891</v>
      </c>
      <c r="D22" s="196">
        <v>864</v>
      </c>
      <c r="E22" s="197">
        <v>730</v>
      </c>
      <c r="F22" s="197">
        <v>8</v>
      </c>
      <c r="G22" s="199">
        <v>8</v>
      </c>
      <c r="H22" s="197">
        <v>27</v>
      </c>
      <c r="I22" s="196"/>
      <c r="J22" s="197"/>
      <c r="K22" s="197">
        <v>156</v>
      </c>
      <c r="L22" s="197">
        <v>135</v>
      </c>
      <c r="M22" s="197">
        <v>669</v>
      </c>
      <c r="N22" s="197">
        <v>558</v>
      </c>
      <c r="O22" s="197">
        <v>36</v>
      </c>
      <c r="P22" s="197">
        <v>34</v>
      </c>
      <c r="Q22" s="197">
        <v>3</v>
      </c>
      <c r="R22" s="199">
        <v>3</v>
      </c>
      <c r="S22" s="196">
        <v>194</v>
      </c>
      <c r="T22" s="197">
        <v>159</v>
      </c>
      <c r="U22" s="197">
        <v>332</v>
      </c>
      <c r="V22" s="197">
        <v>271</v>
      </c>
      <c r="W22" s="197">
        <v>237</v>
      </c>
      <c r="X22" s="197">
        <v>215</v>
      </c>
      <c r="Y22" s="197">
        <v>93</v>
      </c>
      <c r="Z22" s="197">
        <v>79</v>
      </c>
      <c r="AA22" s="197">
        <v>8</v>
      </c>
      <c r="AB22" s="199">
        <v>6</v>
      </c>
      <c r="AC22" s="293" t="s">
        <v>73</v>
      </c>
      <c r="AD22" s="271">
        <v>34</v>
      </c>
      <c r="AE22" s="250">
        <v>29</v>
      </c>
      <c r="AF22" s="250">
        <v>202</v>
      </c>
      <c r="AG22" s="250">
        <v>163</v>
      </c>
      <c r="AH22" s="250">
        <v>206</v>
      </c>
      <c r="AI22" s="250">
        <v>165</v>
      </c>
      <c r="AJ22" s="250">
        <v>152</v>
      </c>
      <c r="AK22" s="250">
        <v>131</v>
      </c>
      <c r="AL22" s="250">
        <v>102</v>
      </c>
      <c r="AM22" s="250">
        <v>91</v>
      </c>
      <c r="AN22" s="250">
        <v>61</v>
      </c>
      <c r="AO22" s="250">
        <v>56</v>
      </c>
      <c r="AP22" s="250">
        <v>107</v>
      </c>
      <c r="AQ22" s="272">
        <v>95</v>
      </c>
      <c r="AR22" s="250">
        <v>3</v>
      </c>
      <c r="AS22" s="250">
        <v>3</v>
      </c>
      <c r="AT22" s="250">
        <v>156</v>
      </c>
      <c r="AU22" s="250">
        <v>135</v>
      </c>
      <c r="AV22" s="250">
        <v>316</v>
      </c>
      <c r="AW22" s="250">
        <v>274</v>
      </c>
      <c r="AX22" s="271">
        <v>53</v>
      </c>
      <c r="AY22" s="250">
        <v>43</v>
      </c>
      <c r="AZ22" s="250"/>
      <c r="BA22" s="250"/>
      <c r="BB22" s="250">
        <v>2</v>
      </c>
      <c r="BC22" s="250">
        <v>2</v>
      </c>
      <c r="BD22" s="250">
        <v>349</v>
      </c>
      <c r="BE22" s="272">
        <v>292</v>
      </c>
    </row>
    <row r="23" spans="1:57" x14ac:dyDescent="0.2">
      <c r="A23" s="245">
        <f t="shared" si="2"/>
        <v>15</v>
      </c>
      <c r="B23" s="195" t="s">
        <v>74</v>
      </c>
      <c r="C23" s="274">
        <v>1067</v>
      </c>
      <c r="D23" s="274">
        <v>1053</v>
      </c>
      <c r="E23" s="198">
        <v>789</v>
      </c>
      <c r="F23" s="198"/>
      <c r="G23" s="259"/>
      <c r="H23" s="198">
        <v>14</v>
      </c>
      <c r="I23" s="274">
        <v>2</v>
      </c>
      <c r="J23" s="198">
        <v>2</v>
      </c>
      <c r="K23" s="198">
        <v>155</v>
      </c>
      <c r="L23" s="198">
        <v>133</v>
      </c>
      <c r="M23" s="198">
        <v>863</v>
      </c>
      <c r="N23" s="198">
        <v>636</v>
      </c>
      <c r="O23" s="198">
        <v>32</v>
      </c>
      <c r="P23" s="198">
        <v>17</v>
      </c>
      <c r="Q23" s="198">
        <v>1</v>
      </c>
      <c r="R23" s="259">
        <v>1</v>
      </c>
      <c r="S23" s="274">
        <v>169</v>
      </c>
      <c r="T23" s="198">
        <v>122</v>
      </c>
      <c r="U23" s="198">
        <v>553</v>
      </c>
      <c r="V23" s="198">
        <v>424</v>
      </c>
      <c r="W23" s="198">
        <v>254</v>
      </c>
      <c r="X23" s="198">
        <v>199</v>
      </c>
      <c r="Y23" s="198">
        <v>73</v>
      </c>
      <c r="Z23" s="198">
        <v>43</v>
      </c>
      <c r="AA23" s="198">
        <v>4</v>
      </c>
      <c r="AB23" s="259">
        <v>1</v>
      </c>
      <c r="AC23" s="291" t="s">
        <v>74</v>
      </c>
      <c r="AD23" s="269">
        <v>37</v>
      </c>
      <c r="AE23" s="246">
        <v>30</v>
      </c>
      <c r="AF23" s="246">
        <v>206</v>
      </c>
      <c r="AG23" s="246">
        <v>147</v>
      </c>
      <c r="AH23" s="246">
        <v>371</v>
      </c>
      <c r="AI23" s="246">
        <v>277</v>
      </c>
      <c r="AJ23" s="246">
        <v>198</v>
      </c>
      <c r="AK23" s="246">
        <v>149</v>
      </c>
      <c r="AL23" s="246">
        <v>118</v>
      </c>
      <c r="AM23" s="246">
        <v>94</v>
      </c>
      <c r="AN23" s="246">
        <v>54</v>
      </c>
      <c r="AO23" s="246">
        <v>42</v>
      </c>
      <c r="AP23" s="246">
        <v>69</v>
      </c>
      <c r="AQ23" s="270">
        <v>50</v>
      </c>
      <c r="AR23" s="246">
        <v>7</v>
      </c>
      <c r="AS23" s="246">
        <v>6</v>
      </c>
      <c r="AT23" s="246">
        <v>127</v>
      </c>
      <c r="AU23" s="246">
        <v>99</v>
      </c>
      <c r="AV23" s="246">
        <v>317</v>
      </c>
      <c r="AW23" s="246">
        <v>243</v>
      </c>
      <c r="AX23" s="269">
        <v>7</v>
      </c>
      <c r="AY23" s="246">
        <v>6</v>
      </c>
      <c r="AZ23" s="246"/>
      <c r="BA23" s="246"/>
      <c r="BB23" s="246">
        <v>12</v>
      </c>
      <c r="BC23" s="246">
        <v>8</v>
      </c>
      <c r="BD23" s="246">
        <v>29</v>
      </c>
      <c r="BE23" s="270">
        <v>24</v>
      </c>
    </row>
    <row r="24" spans="1:57" x14ac:dyDescent="0.2">
      <c r="A24" s="249">
        <f t="shared" si="2"/>
        <v>16</v>
      </c>
      <c r="B24" s="292" t="s">
        <v>75</v>
      </c>
      <c r="C24" s="196">
        <v>1070</v>
      </c>
      <c r="D24" s="196">
        <v>1050</v>
      </c>
      <c r="E24" s="197">
        <v>811</v>
      </c>
      <c r="F24" s="197">
        <v>7</v>
      </c>
      <c r="G24" s="199">
        <v>7</v>
      </c>
      <c r="H24" s="197">
        <v>20</v>
      </c>
      <c r="I24" s="196"/>
      <c r="J24" s="197"/>
      <c r="K24" s="197">
        <v>221</v>
      </c>
      <c r="L24" s="197">
        <v>199</v>
      </c>
      <c r="M24" s="197">
        <v>755</v>
      </c>
      <c r="N24" s="197">
        <v>556</v>
      </c>
      <c r="O24" s="197">
        <v>73</v>
      </c>
      <c r="P24" s="197">
        <v>56</v>
      </c>
      <c r="Q24" s="197">
        <v>1</v>
      </c>
      <c r="R24" s="199"/>
      <c r="S24" s="196">
        <v>185</v>
      </c>
      <c r="T24" s="197">
        <v>140</v>
      </c>
      <c r="U24" s="197">
        <v>474</v>
      </c>
      <c r="V24" s="197">
        <v>361</v>
      </c>
      <c r="W24" s="197">
        <v>296</v>
      </c>
      <c r="X24" s="197">
        <v>253</v>
      </c>
      <c r="Y24" s="197">
        <v>94</v>
      </c>
      <c r="Z24" s="197">
        <v>57</v>
      </c>
      <c r="AA24" s="197">
        <v>1</v>
      </c>
      <c r="AB24" s="199"/>
      <c r="AC24" s="293" t="s">
        <v>75</v>
      </c>
      <c r="AD24" s="271">
        <v>25</v>
      </c>
      <c r="AE24" s="250">
        <v>16</v>
      </c>
      <c r="AF24" s="250">
        <v>190</v>
      </c>
      <c r="AG24" s="250">
        <v>141</v>
      </c>
      <c r="AH24" s="250">
        <v>269</v>
      </c>
      <c r="AI24" s="250">
        <v>204</v>
      </c>
      <c r="AJ24" s="250">
        <v>235</v>
      </c>
      <c r="AK24" s="250">
        <v>188</v>
      </c>
      <c r="AL24" s="250">
        <v>173</v>
      </c>
      <c r="AM24" s="250">
        <v>143</v>
      </c>
      <c r="AN24" s="250">
        <v>62</v>
      </c>
      <c r="AO24" s="250">
        <v>52</v>
      </c>
      <c r="AP24" s="250">
        <v>96</v>
      </c>
      <c r="AQ24" s="272">
        <v>67</v>
      </c>
      <c r="AR24" s="250">
        <v>12</v>
      </c>
      <c r="AS24" s="250">
        <v>10</v>
      </c>
      <c r="AT24" s="250">
        <v>239</v>
      </c>
      <c r="AU24" s="250">
        <v>196</v>
      </c>
      <c r="AV24" s="250">
        <v>243</v>
      </c>
      <c r="AW24" s="250">
        <v>188</v>
      </c>
      <c r="AX24" s="271">
        <v>60</v>
      </c>
      <c r="AY24" s="250">
        <v>40</v>
      </c>
      <c r="AZ24" s="250">
        <v>3</v>
      </c>
      <c r="BA24" s="250">
        <v>2</v>
      </c>
      <c r="BB24" s="250">
        <v>13</v>
      </c>
      <c r="BC24" s="250">
        <v>12</v>
      </c>
      <c r="BD24" s="250">
        <v>305</v>
      </c>
      <c r="BE24" s="272">
        <v>238</v>
      </c>
    </row>
    <row r="25" spans="1:57" x14ac:dyDescent="0.2">
      <c r="A25" s="245">
        <f t="shared" si="2"/>
        <v>17</v>
      </c>
      <c r="B25" s="195" t="s">
        <v>76</v>
      </c>
      <c r="C25" s="274">
        <v>905</v>
      </c>
      <c r="D25" s="274">
        <v>1539</v>
      </c>
      <c r="E25" s="198">
        <v>1202</v>
      </c>
      <c r="F25" s="198">
        <v>10</v>
      </c>
      <c r="G25" s="259">
        <v>9</v>
      </c>
      <c r="H25" s="198">
        <v>-634</v>
      </c>
      <c r="I25" s="274"/>
      <c r="J25" s="198"/>
      <c r="K25" s="198">
        <v>221</v>
      </c>
      <c r="L25" s="198">
        <v>202</v>
      </c>
      <c r="M25" s="198">
        <v>1220</v>
      </c>
      <c r="N25" s="198">
        <v>929</v>
      </c>
      <c r="O25" s="198">
        <v>86</v>
      </c>
      <c r="P25" s="198">
        <v>62</v>
      </c>
      <c r="Q25" s="198">
        <v>12</v>
      </c>
      <c r="R25" s="259">
        <v>9</v>
      </c>
      <c r="S25" s="274">
        <v>397</v>
      </c>
      <c r="T25" s="198">
        <v>300</v>
      </c>
      <c r="U25" s="198">
        <v>665</v>
      </c>
      <c r="V25" s="198">
        <v>525</v>
      </c>
      <c r="W25" s="198">
        <v>296</v>
      </c>
      <c r="X25" s="198">
        <v>251</v>
      </c>
      <c r="Y25" s="198">
        <v>176</v>
      </c>
      <c r="Z25" s="198">
        <v>124</v>
      </c>
      <c r="AA25" s="198">
        <v>5</v>
      </c>
      <c r="AB25" s="259">
        <v>2</v>
      </c>
      <c r="AC25" s="291" t="s">
        <v>76</v>
      </c>
      <c r="AD25" s="269">
        <v>80</v>
      </c>
      <c r="AE25" s="246">
        <v>61</v>
      </c>
      <c r="AF25" s="246">
        <v>387</v>
      </c>
      <c r="AG25" s="246">
        <v>291</v>
      </c>
      <c r="AH25" s="246">
        <v>420</v>
      </c>
      <c r="AI25" s="246">
        <v>308</v>
      </c>
      <c r="AJ25" s="246">
        <v>283</v>
      </c>
      <c r="AK25" s="246">
        <v>236</v>
      </c>
      <c r="AL25" s="246">
        <v>158</v>
      </c>
      <c r="AM25" s="246">
        <v>134</v>
      </c>
      <c r="AN25" s="246">
        <v>72</v>
      </c>
      <c r="AO25" s="246">
        <v>58</v>
      </c>
      <c r="AP25" s="246">
        <v>139</v>
      </c>
      <c r="AQ25" s="270">
        <v>114</v>
      </c>
      <c r="AR25" s="246">
        <v>3</v>
      </c>
      <c r="AS25" s="246">
        <v>3</v>
      </c>
      <c r="AT25" s="246">
        <v>305</v>
      </c>
      <c r="AU25" s="246">
        <v>236</v>
      </c>
      <c r="AV25" s="246">
        <v>425</v>
      </c>
      <c r="AW25" s="246">
        <v>336</v>
      </c>
      <c r="AX25" s="269">
        <v>20</v>
      </c>
      <c r="AY25" s="246">
        <v>17</v>
      </c>
      <c r="AZ25" s="246"/>
      <c r="BA25" s="246"/>
      <c r="BB25" s="246"/>
      <c r="BC25" s="246"/>
      <c r="BD25" s="246">
        <v>7</v>
      </c>
      <c r="BE25" s="270">
        <v>7</v>
      </c>
    </row>
    <row r="26" spans="1:57" x14ac:dyDescent="0.2">
      <c r="A26" s="249">
        <f t="shared" si="2"/>
        <v>18</v>
      </c>
      <c r="B26" s="292" t="s">
        <v>77</v>
      </c>
      <c r="C26" s="196">
        <v>793</v>
      </c>
      <c r="D26" s="196">
        <v>792</v>
      </c>
      <c r="E26" s="197">
        <v>626</v>
      </c>
      <c r="F26" s="197">
        <v>18</v>
      </c>
      <c r="G26" s="199">
        <v>15</v>
      </c>
      <c r="H26" s="197">
        <v>1</v>
      </c>
      <c r="I26" s="196">
        <v>1</v>
      </c>
      <c r="J26" s="197">
        <v>1</v>
      </c>
      <c r="K26" s="197">
        <v>114</v>
      </c>
      <c r="L26" s="197">
        <v>96</v>
      </c>
      <c r="M26" s="197">
        <v>624</v>
      </c>
      <c r="N26" s="197">
        <v>489</v>
      </c>
      <c r="O26" s="197">
        <v>52</v>
      </c>
      <c r="P26" s="197">
        <v>39</v>
      </c>
      <c r="Q26" s="197">
        <v>1</v>
      </c>
      <c r="R26" s="199">
        <v>1</v>
      </c>
      <c r="S26" s="196">
        <v>220</v>
      </c>
      <c r="T26" s="197">
        <v>171</v>
      </c>
      <c r="U26" s="197">
        <v>268</v>
      </c>
      <c r="V26" s="197">
        <v>202</v>
      </c>
      <c r="W26" s="197">
        <v>216</v>
      </c>
      <c r="X26" s="197">
        <v>186</v>
      </c>
      <c r="Y26" s="197">
        <v>84</v>
      </c>
      <c r="Z26" s="197">
        <v>64</v>
      </c>
      <c r="AA26" s="197">
        <v>4</v>
      </c>
      <c r="AB26" s="199">
        <v>3</v>
      </c>
      <c r="AC26" s="293" t="s">
        <v>77</v>
      </c>
      <c r="AD26" s="271">
        <v>39</v>
      </c>
      <c r="AE26" s="250">
        <v>34</v>
      </c>
      <c r="AF26" s="250">
        <v>194</v>
      </c>
      <c r="AG26" s="250">
        <v>154</v>
      </c>
      <c r="AH26" s="250">
        <v>178</v>
      </c>
      <c r="AI26" s="250">
        <v>123</v>
      </c>
      <c r="AJ26" s="250">
        <v>135</v>
      </c>
      <c r="AK26" s="250">
        <v>99</v>
      </c>
      <c r="AL26" s="250">
        <v>92</v>
      </c>
      <c r="AM26" s="250">
        <v>85</v>
      </c>
      <c r="AN26" s="250">
        <v>58</v>
      </c>
      <c r="AO26" s="250">
        <v>50</v>
      </c>
      <c r="AP26" s="250">
        <v>96</v>
      </c>
      <c r="AQ26" s="272">
        <v>81</v>
      </c>
      <c r="AR26" s="250">
        <v>5</v>
      </c>
      <c r="AS26" s="250">
        <v>4</v>
      </c>
      <c r="AT26" s="250">
        <v>128</v>
      </c>
      <c r="AU26" s="250">
        <v>107</v>
      </c>
      <c r="AV26" s="250">
        <v>202</v>
      </c>
      <c r="AW26" s="250">
        <v>164</v>
      </c>
      <c r="AX26" s="271">
        <v>11</v>
      </c>
      <c r="AY26" s="250">
        <v>10</v>
      </c>
      <c r="AZ26" s="250"/>
      <c r="BA26" s="250"/>
      <c r="BB26" s="250"/>
      <c r="BC26" s="250"/>
      <c r="BD26" s="250">
        <v>41</v>
      </c>
      <c r="BE26" s="272">
        <v>34</v>
      </c>
    </row>
    <row r="27" spans="1:57" x14ac:dyDescent="0.2">
      <c r="A27" s="245">
        <f t="shared" si="2"/>
        <v>19</v>
      </c>
      <c r="B27" s="195" t="s">
        <v>78</v>
      </c>
      <c r="C27" s="274">
        <v>1172</v>
      </c>
      <c r="D27" s="274">
        <v>1125</v>
      </c>
      <c r="E27" s="198">
        <v>941</v>
      </c>
      <c r="F27" s="198"/>
      <c r="G27" s="259"/>
      <c r="H27" s="198">
        <v>47</v>
      </c>
      <c r="I27" s="274">
        <v>1</v>
      </c>
      <c r="J27" s="198">
        <v>1</v>
      </c>
      <c r="K27" s="198">
        <v>266</v>
      </c>
      <c r="L27" s="198">
        <v>240</v>
      </c>
      <c r="M27" s="198">
        <v>793</v>
      </c>
      <c r="N27" s="198">
        <v>651</v>
      </c>
      <c r="O27" s="198">
        <v>65</v>
      </c>
      <c r="P27" s="198">
        <v>49</v>
      </c>
      <c r="Q27" s="198"/>
      <c r="R27" s="259"/>
      <c r="S27" s="274">
        <v>266</v>
      </c>
      <c r="T27" s="198">
        <v>219</v>
      </c>
      <c r="U27" s="198">
        <v>347</v>
      </c>
      <c r="V27" s="198">
        <v>289</v>
      </c>
      <c r="W27" s="198">
        <v>330</v>
      </c>
      <c r="X27" s="198">
        <v>301</v>
      </c>
      <c r="Y27" s="198">
        <v>159</v>
      </c>
      <c r="Z27" s="198">
        <v>118</v>
      </c>
      <c r="AA27" s="198">
        <v>23</v>
      </c>
      <c r="AB27" s="259">
        <v>14</v>
      </c>
      <c r="AC27" s="291" t="s">
        <v>78</v>
      </c>
      <c r="AD27" s="269">
        <v>52</v>
      </c>
      <c r="AE27" s="246">
        <v>46</v>
      </c>
      <c r="AF27" s="246">
        <v>267</v>
      </c>
      <c r="AG27" s="246">
        <v>221</v>
      </c>
      <c r="AH27" s="246">
        <v>220</v>
      </c>
      <c r="AI27" s="246">
        <v>182</v>
      </c>
      <c r="AJ27" s="246">
        <v>172</v>
      </c>
      <c r="AK27" s="246">
        <v>142</v>
      </c>
      <c r="AL27" s="246">
        <v>142</v>
      </c>
      <c r="AM27" s="246">
        <v>122</v>
      </c>
      <c r="AN27" s="246">
        <v>84</v>
      </c>
      <c r="AO27" s="246">
        <v>70</v>
      </c>
      <c r="AP27" s="246">
        <v>188</v>
      </c>
      <c r="AQ27" s="270">
        <v>158</v>
      </c>
      <c r="AR27" s="246">
        <v>15</v>
      </c>
      <c r="AS27" s="246">
        <v>13</v>
      </c>
      <c r="AT27" s="246">
        <v>288</v>
      </c>
      <c r="AU27" s="246">
        <v>248</v>
      </c>
      <c r="AV27" s="246">
        <v>328</v>
      </c>
      <c r="AW27" s="246">
        <v>273</v>
      </c>
      <c r="AX27" s="269">
        <v>99</v>
      </c>
      <c r="AY27" s="246">
        <v>80</v>
      </c>
      <c r="AZ27" s="246">
        <v>336</v>
      </c>
      <c r="BA27" s="246">
        <v>278</v>
      </c>
      <c r="BB27" s="246">
        <v>22</v>
      </c>
      <c r="BC27" s="246">
        <v>20</v>
      </c>
      <c r="BD27" s="246">
        <v>758</v>
      </c>
      <c r="BE27" s="270">
        <v>638</v>
      </c>
    </row>
    <row r="28" spans="1:57" x14ac:dyDescent="0.2">
      <c r="A28" s="249">
        <f t="shared" si="2"/>
        <v>20</v>
      </c>
      <c r="B28" s="292" t="s">
        <v>79</v>
      </c>
      <c r="C28" s="196">
        <v>14827</v>
      </c>
      <c r="D28" s="196">
        <v>14489</v>
      </c>
      <c r="E28" s="197">
        <v>12040</v>
      </c>
      <c r="F28" s="197">
        <v>46</v>
      </c>
      <c r="G28" s="199">
        <v>35</v>
      </c>
      <c r="H28" s="197">
        <v>338</v>
      </c>
      <c r="I28" s="196">
        <v>14</v>
      </c>
      <c r="J28" s="197">
        <v>7</v>
      </c>
      <c r="K28" s="197">
        <v>2314</v>
      </c>
      <c r="L28" s="197">
        <v>2005</v>
      </c>
      <c r="M28" s="197">
        <v>10893</v>
      </c>
      <c r="N28" s="197">
        <v>8958</v>
      </c>
      <c r="O28" s="197">
        <v>1247</v>
      </c>
      <c r="P28" s="197">
        <v>1056</v>
      </c>
      <c r="Q28" s="197">
        <v>21</v>
      </c>
      <c r="R28" s="199">
        <v>14</v>
      </c>
      <c r="S28" s="196">
        <v>4509</v>
      </c>
      <c r="T28" s="197">
        <v>3596</v>
      </c>
      <c r="U28" s="197">
        <v>4394</v>
      </c>
      <c r="V28" s="197">
        <v>3582</v>
      </c>
      <c r="W28" s="197">
        <v>3594</v>
      </c>
      <c r="X28" s="197">
        <v>3226</v>
      </c>
      <c r="Y28" s="197">
        <v>1688</v>
      </c>
      <c r="Z28" s="197">
        <v>1407</v>
      </c>
      <c r="AA28" s="197">
        <v>304</v>
      </c>
      <c r="AB28" s="199">
        <v>229</v>
      </c>
      <c r="AC28" s="293" t="s">
        <v>79</v>
      </c>
      <c r="AD28" s="271">
        <v>1186</v>
      </c>
      <c r="AE28" s="250">
        <v>949</v>
      </c>
      <c r="AF28" s="250">
        <v>4681</v>
      </c>
      <c r="AG28" s="250">
        <v>3755</v>
      </c>
      <c r="AH28" s="250">
        <v>3096</v>
      </c>
      <c r="AI28" s="250">
        <v>2485</v>
      </c>
      <c r="AJ28" s="250">
        <v>1907</v>
      </c>
      <c r="AK28" s="250">
        <v>1600</v>
      </c>
      <c r="AL28" s="250">
        <v>1338</v>
      </c>
      <c r="AM28" s="250">
        <v>1199</v>
      </c>
      <c r="AN28" s="250">
        <v>767</v>
      </c>
      <c r="AO28" s="250">
        <v>702</v>
      </c>
      <c r="AP28" s="250">
        <v>1514</v>
      </c>
      <c r="AQ28" s="272">
        <v>1350</v>
      </c>
      <c r="AR28" s="250">
        <v>69</v>
      </c>
      <c r="AS28" s="250">
        <v>60</v>
      </c>
      <c r="AT28" s="250">
        <v>1739</v>
      </c>
      <c r="AU28" s="250">
        <v>1538</v>
      </c>
      <c r="AV28" s="250">
        <v>3766</v>
      </c>
      <c r="AW28" s="250">
        <v>3213</v>
      </c>
      <c r="AX28" s="271">
        <v>528</v>
      </c>
      <c r="AY28" s="250">
        <v>442</v>
      </c>
      <c r="AZ28" s="250">
        <v>202</v>
      </c>
      <c r="BA28" s="250">
        <v>177</v>
      </c>
      <c r="BB28" s="250">
        <v>367</v>
      </c>
      <c r="BC28" s="250">
        <v>317</v>
      </c>
      <c r="BD28" s="250">
        <v>2398</v>
      </c>
      <c r="BE28" s="272">
        <v>2031</v>
      </c>
    </row>
    <row r="29" spans="1:57" x14ac:dyDescent="0.2">
      <c r="A29" s="245">
        <f t="shared" si="2"/>
        <v>21</v>
      </c>
      <c r="B29" s="195" t="s">
        <v>80</v>
      </c>
      <c r="C29" s="274">
        <v>1165</v>
      </c>
      <c r="D29" s="274">
        <v>1162</v>
      </c>
      <c r="E29" s="198">
        <v>954</v>
      </c>
      <c r="F29" s="198"/>
      <c r="G29" s="259"/>
      <c r="H29" s="198">
        <v>3</v>
      </c>
      <c r="I29" s="274">
        <v>1</v>
      </c>
      <c r="J29" s="198">
        <v>1</v>
      </c>
      <c r="K29" s="198">
        <v>185</v>
      </c>
      <c r="L29" s="198">
        <v>169</v>
      </c>
      <c r="M29" s="198">
        <v>860</v>
      </c>
      <c r="N29" s="198">
        <v>683</v>
      </c>
      <c r="O29" s="198">
        <v>116</v>
      </c>
      <c r="P29" s="198">
        <v>101</v>
      </c>
      <c r="Q29" s="198"/>
      <c r="R29" s="259"/>
      <c r="S29" s="274">
        <v>255</v>
      </c>
      <c r="T29" s="198">
        <v>199</v>
      </c>
      <c r="U29" s="198">
        <v>344</v>
      </c>
      <c r="V29" s="198">
        <v>266</v>
      </c>
      <c r="W29" s="198">
        <v>365</v>
      </c>
      <c r="X29" s="198">
        <v>326</v>
      </c>
      <c r="Y29" s="198">
        <v>182</v>
      </c>
      <c r="Z29" s="198">
        <v>149</v>
      </c>
      <c r="AA29" s="198">
        <v>16</v>
      </c>
      <c r="AB29" s="259">
        <v>14</v>
      </c>
      <c r="AC29" s="291" t="s">
        <v>80</v>
      </c>
      <c r="AD29" s="269">
        <v>53</v>
      </c>
      <c r="AE29" s="246">
        <v>42</v>
      </c>
      <c r="AF29" s="246">
        <v>278</v>
      </c>
      <c r="AG29" s="246">
        <v>210</v>
      </c>
      <c r="AH29" s="246">
        <v>216</v>
      </c>
      <c r="AI29" s="246">
        <v>165</v>
      </c>
      <c r="AJ29" s="246">
        <v>165</v>
      </c>
      <c r="AK29" s="246">
        <v>134</v>
      </c>
      <c r="AL29" s="246">
        <v>162</v>
      </c>
      <c r="AM29" s="246">
        <v>146</v>
      </c>
      <c r="AN29" s="246">
        <v>77</v>
      </c>
      <c r="AO29" s="246">
        <v>67</v>
      </c>
      <c r="AP29" s="246">
        <v>211</v>
      </c>
      <c r="AQ29" s="270">
        <v>190</v>
      </c>
      <c r="AR29" s="246">
        <v>24</v>
      </c>
      <c r="AS29" s="246">
        <v>23</v>
      </c>
      <c r="AT29" s="246">
        <v>233</v>
      </c>
      <c r="AU29" s="246">
        <v>206</v>
      </c>
      <c r="AV29" s="246">
        <v>321</v>
      </c>
      <c r="AW29" s="246">
        <v>271</v>
      </c>
      <c r="AX29" s="269">
        <v>69</v>
      </c>
      <c r="AY29" s="246">
        <v>58</v>
      </c>
      <c r="AZ29" s="246"/>
      <c r="BA29" s="246"/>
      <c r="BB29" s="246">
        <v>5</v>
      </c>
      <c r="BC29" s="246">
        <v>5</v>
      </c>
      <c r="BD29" s="246">
        <v>452</v>
      </c>
      <c r="BE29" s="270">
        <v>377</v>
      </c>
    </row>
    <row r="30" spans="1:57" x14ac:dyDescent="0.2">
      <c r="A30" s="249">
        <f t="shared" si="2"/>
        <v>22</v>
      </c>
      <c r="B30" s="292" t="s">
        <v>81</v>
      </c>
      <c r="C30" s="196">
        <v>209</v>
      </c>
      <c r="D30" s="196">
        <v>193</v>
      </c>
      <c r="E30" s="197">
        <v>159</v>
      </c>
      <c r="F30" s="197">
        <v>1</v>
      </c>
      <c r="G30" s="199">
        <v>1</v>
      </c>
      <c r="H30" s="197">
        <v>16</v>
      </c>
      <c r="I30" s="196"/>
      <c r="J30" s="197"/>
      <c r="K30" s="197">
        <v>17</v>
      </c>
      <c r="L30" s="197">
        <v>17</v>
      </c>
      <c r="M30" s="197">
        <v>150</v>
      </c>
      <c r="N30" s="197">
        <v>122</v>
      </c>
      <c r="O30" s="197">
        <v>26</v>
      </c>
      <c r="P30" s="197">
        <v>20</v>
      </c>
      <c r="Q30" s="197"/>
      <c r="R30" s="199"/>
      <c r="S30" s="196">
        <v>43</v>
      </c>
      <c r="T30" s="197">
        <v>31</v>
      </c>
      <c r="U30" s="197">
        <v>64</v>
      </c>
      <c r="V30" s="197">
        <v>56</v>
      </c>
      <c r="W30" s="197">
        <v>62</v>
      </c>
      <c r="X30" s="197">
        <v>55</v>
      </c>
      <c r="Y30" s="197">
        <v>16</v>
      </c>
      <c r="Z30" s="197">
        <v>11</v>
      </c>
      <c r="AA30" s="197">
        <v>8</v>
      </c>
      <c r="AB30" s="199">
        <v>6</v>
      </c>
      <c r="AC30" s="293" t="s">
        <v>81</v>
      </c>
      <c r="AD30" s="271">
        <v>10</v>
      </c>
      <c r="AE30" s="250">
        <v>7</v>
      </c>
      <c r="AF30" s="250">
        <v>39</v>
      </c>
      <c r="AG30" s="250">
        <v>29</v>
      </c>
      <c r="AH30" s="250">
        <v>42</v>
      </c>
      <c r="AI30" s="250">
        <v>35</v>
      </c>
      <c r="AJ30" s="250">
        <v>32</v>
      </c>
      <c r="AK30" s="250">
        <v>25</v>
      </c>
      <c r="AL30" s="250">
        <v>27</v>
      </c>
      <c r="AM30" s="250">
        <v>25</v>
      </c>
      <c r="AN30" s="250">
        <v>18</v>
      </c>
      <c r="AO30" s="250">
        <v>18</v>
      </c>
      <c r="AP30" s="250">
        <v>25</v>
      </c>
      <c r="AQ30" s="272">
        <v>20</v>
      </c>
      <c r="AR30" s="250"/>
      <c r="AS30" s="250"/>
      <c r="AT30" s="250">
        <v>32</v>
      </c>
      <c r="AU30" s="250">
        <v>26</v>
      </c>
      <c r="AV30" s="250">
        <v>49</v>
      </c>
      <c r="AW30" s="250">
        <v>42</v>
      </c>
      <c r="AX30" s="271">
        <v>15</v>
      </c>
      <c r="AY30" s="250">
        <v>15</v>
      </c>
      <c r="AZ30" s="250"/>
      <c r="BA30" s="250"/>
      <c r="BB30" s="250"/>
      <c r="BC30" s="250"/>
      <c r="BD30" s="250">
        <v>33</v>
      </c>
      <c r="BE30" s="272">
        <v>29</v>
      </c>
    </row>
    <row r="31" spans="1:57" x14ac:dyDescent="0.2">
      <c r="A31" s="276">
        <f t="shared" si="2"/>
        <v>23</v>
      </c>
      <c r="B31" s="294" t="s">
        <v>82</v>
      </c>
      <c r="C31" s="281">
        <v>30</v>
      </c>
      <c r="D31" s="281">
        <v>102</v>
      </c>
      <c r="E31" s="279">
        <v>76</v>
      </c>
      <c r="F31" s="279">
        <v>6</v>
      </c>
      <c r="G31" s="280">
        <v>4</v>
      </c>
      <c r="H31" s="279">
        <v>-72</v>
      </c>
      <c r="I31" s="281">
        <v>1</v>
      </c>
      <c r="J31" s="279">
        <v>1</v>
      </c>
      <c r="K31" s="279">
        <v>49</v>
      </c>
      <c r="L31" s="279">
        <v>38</v>
      </c>
      <c r="M31" s="279">
        <v>44</v>
      </c>
      <c r="N31" s="279">
        <v>31</v>
      </c>
      <c r="O31" s="279">
        <v>1</v>
      </c>
      <c r="P31" s="279">
        <v>1</v>
      </c>
      <c r="Q31" s="279">
        <v>7</v>
      </c>
      <c r="R31" s="280">
        <v>5</v>
      </c>
      <c r="S31" s="281">
        <v>21</v>
      </c>
      <c r="T31" s="279">
        <v>16</v>
      </c>
      <c r="U31" s="279">
        <v>43</v>
      </c>
      <c r="V31" s="279">
        <v>26</v>
      </c>
      <c r="W31" s="279">
        <v>30</v>
      </c>
      <c r="X31" s="279">
        <v>27</v>
      </c>
      <c r="Y31" s="279">
        <v>8</v>
      </c>
      <c r="Z31" s="279">
        <v>7</v>
      </c>
      <c r="AA31" s="279"/>
      <c r="AB31" s="280"/>
      <c r="AC31" s="295" t="s">
        <v>82</v>
      </c>
      <c r="AD31" s="296">
        <v>2</v>
      </c>
      <c r="AE31" s="277">
        <v>1</v>
      </c>
      <c r="AF31" s="277">
        <v>24</v>
      </c>
      <c r="AG31" s="277">
        <v>19</v>
      </c>
      <c r="AH31" s="277">
        <v>28</v>
      </c>
      <c r="AI31" s="277">
        <v>19</v>
      </c>
      <c r="AJ31" s="277">
        <v>19</v>
      </c>
      <c r="AK31" s="277">
        <v>12</v>
      </c>
      <c r="AL31" s="277">
        <v>14</v>
      </c>
      <c r="AM31" s="277">
        <v>12</v>
      </c>
      <c r="AN31" s="277">
        <v>8</v>
      </c>
      <c r="AO31" s="277">
        <v>7</v>
      </c>
      <c r="AP31" s="277">
        <v>7</v>
      </c>
      <c r="AQ31" s="297">
        <v>6</v>
      </c>
      <c r="AR31" s="277">
        <v>5</v>
      </c>
      <c r="AS31" s="277">
        <v>4</v>
      </c>
      <c r="AT31" s="277">
        <v>16</v>
      </c>
      <c r="AU31" s="277">
        <v>11</v>
      </c>
      <c r="AV31" s="277">
        <v>20</v>
      </c>
      <c r="AW31" s="277">
        <v>12</v>
      </c>
      <c r="AX31" s="296">
        <v>3</v>
      </c>
      <c r="AY31" s="277">
        <v>3</v>
      </c>
      <c r="AZ31" s="277">
        <v>3</v>
      </c>
      <c r="BA31" s="277">
        <v>3</v>
      </c>
      <c r="BB31" s="277"/>
      <c r="BC31" s="277"/>
      <c r="BD31" s="277"/>
      <c r="BE31" s="297"/>
    </row>
    <row r="32" spans="1:57" x14ac:dyDescent="0.2"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</row>
    <row r="33" spans="2:25" x14ac:dyDescent="0.2">
      <c r="B33" s="378" t="s">
        <v>1152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</row>
  </sheetData>
  <mergeCells count="43">
    <mergeCell ref="C3:Y3"/>
    <mergeCell ref="AF3:BB3"/>
    <mergeCell ref="A5:A7"/>
    <mergeCell ref="B5:B7"/>
    <mergeCell ref="C5:C6"/>
    <mergeCell ref="D5:G5"/>
    <mergeCell ref="H5:H6"/>
    <mergeCell ref="I5:R5"/>
    <mergeCell ref="S5:AB5"/>
    <mergeCell ref="AC5:AC7"/>
    <mergeCell ref="AD5:AQ5"/>
    <mergeCell ref="AR5:AW5"/>
    <mergeCell ref="AX5:BE5"/>
    <mergeCell ref="D6:E6"/>
    <mergeCell ref="F6:G6"/>
    <mergeCell ref="I6:J6"/>
    <mergeCell ref="K6:L6"/>
    <mergeCell ref="M6:N6"/>
    <mergeCell ref="O6:P6"/>
    <mergeCell ref="Q6:R6"/>
    <mergeCell ref="AP6:AQ6"/>
    <mergeCell ref="S6:T6"/>
    <mergeCell ref="U6:V6"/>
    <mergeCell ref="W6:X6"/>
    <mergeCell ref="Y6:Z6"/>
    <mergeCell ref="AA6:AB6"/>
    <mergeCell ref="AD6:AE6"/>
    <mergeCell ref="BD6:BE6"/>
    <mergeCell ref="A8:B8"/>
    <mergeCell ref="B32:O32"/>
    <mergeCell ref="AD32:AQ32"/>
    <mergeCell ref="B33:Y33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A4AA-E178-4E22-A981-CBD6B29E1515}">
  <dimension ref="A2:BN31"/>
  <sheetViews>
    <sheetView tabSelected="1" workbookViewId="0">
      <selection activeCell="K33" sqref="K33"/>
    </sheetView>
  </sheetViews>
  <sheetFormatPr defaultRowHeight="14.25" x14ac:dyDescent="0.2"/>
  <cols>
    <col min="1" max="1" width="4.28515625" style="1" customWidth="1"/>
    <col min="2" max="2" width="16.5703125" style="1" customWidth="1"/>
    <col min="3" max="6" width="7.5703125" style="1" customWidth="1"/>
    <col min="7" max="10" width="5.7109375" style="1" customWidth="1"/>
    <col min="11" max="12" width="7.5703125" style="1" customWidth="1"/>
    <col min="13" max="18" width="5.7109375" style="1" customWidth="1"/>
    <col min="19" max="20" width="7.85546875" style="1" customWidth="1"/>
    <col min="21" max="34" width="5.7109375" style="1" customWidth="1"/>
    <col min="35" max="35" width="4.28515625" style="1" customWidth="1"/>
    <col min="36" max="36" width="16.5703125" style="1" customWidth="1"/>
    <col min="37" max="44" width="5.42578125" style="1" customWidth="1"/>
    <col min="45" max="45" width="7.42578125" style="1" customWidth="1"/>
    <col min="46" max="46" width="6" style="1" customWidth="1"/>
    <col min="47" max="64" width="5.7109375" style="1" customWidth="1"/>
    <col min="65" max="66" width="8.5703125" style="1" customWidth="1"/>
    <col min="67" max="16384" width="9.140625" style="1"/>
  </cols>
  <sheetData>
    <row r="2" spans="1:66" ht="15" x14ac:dyDescent="0.25">
      <c r="P2" s="39" t="s">
        <v>1225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W2" s="39" t="s">
        <v>1225</v>
      </c>
    </row>
    <row r="3" spans="1:66" x14ac:dyDescent="0.2">
      <c r="BK3" s="1" t="s">
        <v>1226</v>
      </c>
    </row>
    <row r="4" spans="1:66" s="14" customFormat="1" ht="12" x14ac:dyDescent="0.2">
      <c r="A4" s="371" t="s">
        <v>111</v>
      </c>
      <c r="B4" s="371" t="s">
        <v>47</v>
      </c>
      <c r="C4" s="371" t="s">
        <v>101</v>
      </c>
      <c r="D4" s="371"/>
      <c r="E4" s="371" t="s">
        <v>1227</v>
      </c>
      <c r="F4" s="371"/>
      <c r="G4" s="371" t="s">
        <v>1228</v>
      </c>
      <c r="H4" s="371"/>
      <c r="I4" s="371" t="s">
        <v>1229</v>
      </c>
      <c r="J4" s="371"/>
      <c r="K4" s="371" t="s">
        <v>1230</v>
      </c>
      <c r="L4" s="371"/>
      <c r="M4" s="371" t="s">
        <v>1231</v>
      </c>
      <c r="N4" s="371"/>
      <c r="O4" s="371" t="s">
        <v>1232</v>
      </c>
      <c r="P4" s="371"/>
      <c r="Q4" s="371" t="s">
        <v>1233</v>
      </c>
      <c r="R4" s="371"/>
      <c r="S4" s="371" t="s">
        <v>1234</v>
      </c>
      <c r="T4" s="371"/>
      <c r="U4" s="371" t="s">
        <v>1235</v>
      </c>
      <c r="V4" s="371"/>
      <c r="W4" s="371" t="s">
        <v>1236</v>
      </c>
      <c r="X4" s="371"/>
      <c r="Y4" s="371" t="s">
        <v>1237</v>
      </c>
      <c r="Z4" s="371"/>
      <c r="AA4" s="371" t="s">
        <v>1238</v>
      </c>
      <c r="AB4" s="371"/>
      <c r="AC4" s="371" t="s">
        <v>1239</v>
      </c>
      <c r="AD4" s="371"/>
      <c r="AE4" s="371" t="s">
        <v>1240</v>
      </c>
      <c r="AF4" s="371"/>
      <c r="AG4" s="371" t="s">
        <v>1241</v>
      </c>
      <c r="AH4" s="371"/>
      <c r="AI4" s="371" t="s">
        <v>111</v>
      </c>
      <c r="AJ4" s="371" t="s">
        <v>47</v>
      </c>
      <c r="AK4" s="371" t="s">
        <v>1242</v>
      </c>
      <c r="AL4" s="371"/>
      <c r="AM4" s="371" t="s">
        <v>1243</v>
      </c>
      <c r="AN4" s="371"/>
      <c r="AO4" s="371" t="s">
        <v>1244</v>
      </c>
      <c r="AP4" s="371"/>
      <c r="AQ4" s="371" t="s">
        <v>1245</v>
      </c>
      <c r="AR4" s="371"/>
      <c r="AS4" s="371" t="s">
        <v>1246</v>
      </c>
      <c r="AT4" s="371"/>
      <c r="AU4" s="371" t="s">
        <v>1247</v>
      </c>
      <c r="AV4" s="371"/>
      <c r="AW4" s="371" t="s">
        <v>1248</v>
      </c>
      <c r="AX4" s="371"/>
      <c r="AY4" s="371" t="s">
        <v>1249</v>
      </c>
      <c r="AZ4" s="371"/>
      <c r="BA4" s="371" t="s">
        <v>1250</v>
      </c>
      <c r="BB4" s="371"/>
      <c r="BC4" s="371" t="s">
        <v>1251</v>
      </c>
      <c r="BD4" s="371"/>
      <c r="BE4" s="371" t="s">
        <v>1252</v>
      </c>
      <c r="BF4" s="371"/>
      <c r="BG4" s="371" t="s">
        <v>1253</v>
      </c>
      <c r="BH4" s="371"/>
      <c r="BI4" s="371" t="s">
        <v>1171</v>
      </c>
      <c r="BJ4" s="371"/>
      <c r="BK4" s="371" t="s">
        <v>82</v>
      </c>
      <c r="BL4" s="371"/>
      <c r="BM4" s="371" t="s">
        <v>59</v>
      </c>
      <c r="BN4" s="371"/>
    </row>
    <row r="5" spans="1:66" s="14" customFormat="1" ht="12" x14ac:dyDescent="0.2">
      <c r="A5" s="371"/>
      <c r="B5" s="371"/>
      <c r="C5" s="40" t="s">
        <v>49</v>
      </c>
      <c r="D5" s="40" t="s">
        <v>171</v>
      </c>
      <c r="E5" s="40" t="s">
        <v>49</v>
      </c>
      <c r="F5" s="40" t="s">
        <v>171</v>
      </c>
      <c r="G5" s="40" t="s">
        <v>49</v>
      </c>
      <c r="H5" s="40" t="s">
        <v>171</v>
      </c>
      <c r="I5" s="40" t="s">
        <v>49</v>
      </c>
      <c r="J5" s="40" t="s">
        <v>171</v>
      </c>
      <c r="K5" s="40" t="s">
        <v>49</v>
      </c>
      <c r="L5" s="40" t="s">
        <v>171</v>
      </c>
      <c r="M5" s="40" t="s">
        <v>49</v>
      </c>
      <c r="N5" s="40" t="s">
        <v>171</v>
      </c>
      <c r="O5" s="40" t="s">
        <v>49</v>
      </c>
      <c r="P5" s="40" t="s">
        <v>171</v>
      </c>
      <c r="Q5" s="40" t="s">
        <v>49</v>
      </c>
      <c r="R5" s="40" t="s">
        <v>171</v>
      </c>
      <c r="S5" s="40" t="s">
        <v>49</v>
      </c>
      <c r="T5" s="40" t="s">
        <v>171</v>
      </c>
      <c r="U5" s="40" t="s">
        <v>49</v>
      </c>
      <c r="V5" s="40" t="s">
        <v>171</v>
      </c>
      <c r="W5" s="40" t="s">
        <v>49</v>
      </c>
      <c r="X5" s="40" t="s">
        <v>171</v>
      </c>
      <c r="Y5" s="40" t="s">
        <v>49</v>
      </c>
      <c r="Z5" s="40" t="s">
        <v>171</v>
      </c>
      <c r="AA5" s="40" t="s">
        <v>49</v>
      </c>
      <c r="AB5" s="40" t="s">
        <v>171</v>
      </c>
      <c r="AC5" s="40" t="s">
        <v>49</v>
      </c>
      <c r="AD5" s="40" t="s">
        <v>171</v>
      </c>
      <c r="AE5" s="40" t="s">
        <v>49</v>
      </c>
      <c r="AF5" s="40" t="s">
        <v>171</v>
      </c>
      <c r="AG5" s="40" t="s">
        <v>49</v>
      </c>
      <c r="AH5" s="40" t="s">
        <v>171</v>
      </c>
      <c r="AI5" s="371"/>
      <c r="AJ5" s="371"/>
      <c r="AK5" s="40" t="s">
        <v>49</v>
      </c>
      <c r="AL5" s="40" t="s">
        <v>171</v>
      </c>
      <c r="AM5" s="40" t="s">
        <v>49</v>
      </c>
      <c r="AN5" s="40" t="s">
        <v>171</v>
      </c>
      <c r="AO5" s="40" t="s">
        <v>49</v>
      </c>
      <c r="AP5" s="40" t="s">
        <v>171</v>
      </c>
      <c r="AQ5" s="40" t="s">
        <v>49</v>
      </c>
      <c r="AR5" s="40" t="s">
        <v>171</v>
      </c>
      <c r="AS5" s="40" t="s">
        <v>49</v>
      </c>
      <c r="AT5" s="40" t="s">
        <v>171</v>
      </c>
      <c r="AU5" s="40" t="s">
        <v>49</v>
      </c>
      <c r="AV5" s="40" t="s">
        <v>171</v>
      </c>
      <c r="AW5" s="40" t="s">
        <v>49</v>
      </c>
      <c r="AX5" s="40" t="s">
        <v>171</v>
      </c>
      <c r="AY5" s="40" t="s">
        <v>49</v>
      </c>
      <c r="AZ5" s="40" t="s">
        <v>171</v>
      </c>
      <c r="BA5" s="40" t="s">
        <v>49</v>
      </c>
      <c r="BB5" s="40" t="s">
        <v>171</v>
      </c>
      <c r="BC5" s="40" t="s">
        <v>49</v>
      </c>
      <c r="BD5" s="40" t="s">
        <v>171</v>
      </c>
      <c r="BE5" s="40" t="s">
        <v>49</v>
      </c>
      <c r="BF5" s="40" t="s">
        <v>171</v>
      </c>
      <c r="BG5" s="40" t="s">
        <v>49</v>
      </c>
      <c r="BH5" s="40" t="s">
        <v>171</v>
      </c>
      <c r="BI5" s="40" t="s">
        <v>49</v>
      </c>
      <c r="BJ5" s="40" t="s">
        <v>171</v>
      </c>
      <c r="BK5" s="40" t="s">
        <v>49</v>
      </c>
      <c r="BL5" s="40" t="s">
        <v>171</v>
      </c>
      <c r="BM5" s="40" t="s">
        <v>49</v>
      </c>
      <c r="BN5" s="40" t="s">
        <v>171</v>
      </c>
    </row>
    <row r="6" spans="1:66" s="155" customFormat="1" ht="12.75" thickBot="1" x14ac:dyDescent="0.25">
      <c r="A6" s="449" t="s">
        <v>59</v>
      </c>
      <c r="B6" s="450"/>
      <c r="C6" s="298">
        <f>SUM(C7:C29)</f>
        <v>11125</v>
      </c>
      <c r="D6" s="298">
        <f t="shared" ref="D6:AH6" si="0">SUM(D7:D29)</f>
        <v>10725</v>
      </c>
      <c r="E6" s="298">
        <f t="shared" si="0"/>
        <v>3041</v>
      </c>
      <c r="F6" s="298">
        <f t="shared" si="0"/>
        <v>2848</v>
      </c>
      <c r="G6" s="298">
        <f t="shared" si="0"/>
        <v>64</v>
      </c>
      <c r="H6" s="298">
        <f t="shared" si="0"/>
        <v>55</v>
      </c>
      <c r="I6" s="298">
        <f t="shared" si="0"/>
        <v>567</v>
      </c>
      <c r="J6" s="298">
        <f t="shared" si="0"/>
        <v>514</v>
      </c>
      <c r="K6" s="298">
        <f t="shared" si="0"/>
        <v>3001</v>
      </c>
      <c r="L6" s="298">
        <f t="shared" si="0"/>
        <v>2808</v>
      </c>
      <c r="M6" s="298">
        <f t="shared" si="0"/>
        <v>455</v>
      </c>
      <c r="N6" s="298">
        <f t="shared" si="0"/>
        <v>433</v>
      </c>
      <c r="O6" s="298">
        <f t="shared" si="0"/>
        <v>315</v>
      </c>
      <c r="P6" s="298">
        <f t="shared" si="0"/>
        <v>284</v>
      </c>
      <c r="Q6" s="298">
        <f t="shared" si="0"/>
        <v>670</v>
      </c>
      <c r="R6" s="298">
        <f t="shared" si="0"/>
        <v>431</v>
      </c>
      <c r="S6" s="298">
        <f t="shared" si="0"/>
        <v>2374</v>
      </c>
      <c r="T6" s="298">
        <f t="shared" si="0"/>
        <v>1758</v>
      </c>
      <c r="U6" s="298">
        <f t="shared" si="0"/>
        <v>280</v>
      </c>
      <c r="V6" s="298">
        <f t="shared" si="0"/>
        <v>208</v>
      </c>
      <c r="W6" s="298">
        <f t="shared" si="0"/>
        <v>167</v>
      </c>
      <c r="X6" s="298">
        <f t="shared" si="0"/>
        <v>131</v>
      </c>
      <c r="Y6" s="298">
        <f t="shared" si="0"/>
        <v>1030</v>
      </c>
      <c r="Z6" s="298">
        <f t="shared" si="0"/>
        <v>772</v>
      </c>
      <c r="AA6" s="298">
        <f t="shared" si="0"/>
        <v>828</v>
      </c>
      <c r="AB6" s="298">
        <f t="shared" si="0"/>
        <v>761</v>
      </c>
      <c r="AC6" s="298">
        <f t="shared" si="0"/>
        <v>363</v>
      </c>
      <c r="AD6" s="298">
        <f t="shared" si="0"/>
        <v>325</v>
      </c>
      <c r="AE6" s="298">
        <f t="shared" si="0"/>
        <v>1000</v>
      </c>
      <c r="AF6" s="298">
        <f t="shared" si="0"/>
        <v>882</v>
      </c>
      <c r="AG6" s="298">
        <f t="shared" si="0"/>
        <v>322</v>
      </c>
      <c r="AH6" s="298">
        <f t="shared" si="0"/>
        <v>236</v>
      </c>
      <c r="AI6" s="451" t="s">
        <v>49</v>
      </c>
      <c r="AJ6" s="451"/>
      <c r="AK6" s="298">
        <f t="shared" ref="AK6" si="1">SUM(AK7:AK29)</f>
        <v>1412</v>
      </c>
      <c r="AL6" s="298">
        <f>SUM(AL7:AL29)</f>
        <v>1043</v>
      </c>
      <c r="AM6" s="298">
        <f t="shared" ref="AM6:BN6" si="2">SUM(AM7:AM29)</f>
        <v>439</v>
      </c>
      <c r="AN6" s="298">
        <f t="shared" si="2"/>
        <v>328</v>
      </c>
      <c r="AO6" s="298">
        <f t="shared" si="2"/>
        <v>147</v>
      </c>
      <c r="AP6" s="298">
        <f t="shared" si="2"/>
        <v>91</v>
      </c>
      <c r="AQ6" s="298">
        <f t="shared" si="2"/>
        <v>605</v>
      </c>
      <c r="AR6" s="298">
        <f t="shared" si="2"/>
        <v>431</v>
      </c>
      <c r="AS6" s="298">
        <f t="shared" si="2"/>
        <v>2305</v>
      </c>
      <c r="AT6" s="298">
        <f t="shared" si="2"/>
        <v>648</v>
      </c>
      <c r="AU6" s="298">
        <f t="shared" si="2"/>
        <v>1258</v>
      </c>
      <c r="AV6" s="298">
        <f t="shared" si="2"/>
        <v>790</v>
      </c>
      <c r="AW6" s="298">
        <f t="shared" si="2"/>
        <v>352</v>
      </c>
      <c r="AX6" s="298">
        <f t="shared" si="2"/>
        <v>147</v>
      </c>
      <c r="AY6" s="298">
        <f t="shared" si="2"/>
        <v>764</v>
      </c>
      <c r="AZ6" s="298">
        <f t="shared" si="2"/>
        <v>379</v>
      </c>
      <c r="BA6" s="298">
        <f t="shared" si="2"/>
        <v>1045</v>
      </c>
      <c r="BB6" s="298">
        <f t="shared" si="2"/>
        <v>595</v>
      </c>
      <c r="BC6" s="298">
        <f t="shared" si="2"/>
        <v>0</v>
      </c>
      <c r="BD6" s="298">
        <f t="shared" si="2"/>
        <v>0</v>
      </c>
      <c r="BE6" s="298">
        <f t="shared" si="2"/>
        <v>5</v>
      </c>
      <c r="BF6" s="298">
        <f t="shared" si="2"/>
        <v>5</v>
      </c>
      <c r="BG6" s="298">
        <f t="shared" si="2"/>
        <v>22</v>
      </c>
      <c r="BH6" s="298">
        <f t="shared" si="2"/>
        <v>19</v>
      </c>
      <c r="BI6" s="298">
        <f t="shared" si="2"/>
        <v>0</v>
      </c>
      <c r="BJ6" s="298">
        <f t="shared" si="2"/>
        <v>0</v>
      </c>
      <c r="BK6" s="298">
        <f t="shared" si="2"/>
        <v>117</v>
      </c>
      <c r="BL6" s="298">
        <f t="shared" si="2"/>
        <v>82</v>
      </c>
      <c r="BM6" s="298">
        <f t="shared" si="2"/>
        <v>34073</v>
      </c>
      <c r="BN6" s="298">
        <f t="shared" si="2"/>
        <v>27729</v>
      </c>
    </row>
    <row r="7" spans="1:66" s="14" customFormat="1" ht="12" x14ac:dyDescent="0.2">
      <c r="A7" s="299">
        <v>1</v>
      </c>
      <c r="B7" s="14" t="s">
        <v>60</v>
      </c>
      <c r="C7" s="140">
        <v>339</v>
      </c>
      <c r="D7" s="140">
        <v>333</v>
      </c>
      <c r="E7" s="140">
        <v>101</v>
      </c>
      <c r="F7" s="140">
        <v>95</v>
      </c>
      <c r="G7" s="140"/>
      <c r="H7" s="140"/>
      <c r="I7" s="140">
        <v>15</v>
      </c>
      <c r="J7" s="140">
        <v>13</v>
      </c>
      <c r="K7" s="140">
        <v>73</v>
      </c>
      <c r="L7" s="140">
        <v>71</v>
      </c>
      <c r="M7" s="140">
        <v>13</v>
      </c>
      <c r="N7" s="140">
        <v>11</v>
      </c>
      <c r="O7" s="140"/>
      <c r="P7" s="140"/>
      <c r="Q7" s="140">
        <v>20</v>
      </c>
      <c r="R7" s="140">
        <v>12</v>
      </c>
      <c r="S7" s="140">
        <v>59</v>
      </c>
      <c r="T7" s="140">
        <v>44</v>
      </c>
      <c r="U7" s="140">
        <v>20</v>
      </c>
      <c r="V7" s="140">
        <v>12</v>
      </c>
      <c r="W7" s="140">
        <v>7</v>
      </c>
      <c r="X7" s="140">
        <v>5</v>
      </c>
      <c r="Y7" s="140">
        <v>32</v>
      </c>
      <c r="Z7" s="140">
        <v>30</v>
      </c>
      <c r="AA7" s="140">
        <v>29</v>
      </c>
      <c r="AB7" s="140">
        <v>26</v>
      </c>
      <c r="AC7" s="140">
        <v>7</v>
      </c>
      <c r="AD7" s="140">
        <v>6</v>
      </c>
      <c r="AE7" s="140">
        <v>33</v>
      </c>
      <c r="AF7" s="140">
        <v>29</v>
      </c>
      <c r="AG7" s="140">
        <v>11</v>
      </c>
      <c r="AH7" s="141">
        <v>9</v>
      </c>
      <c r="AI7" s="300">
        <v>1</v>
      </c>
      <c r="AJ7" s="14" t="s">
        <v>60</v>
      </c>
      <c r="AK7" s="140">
        <v>49</v>
      </c>
      <c r="AL7" s="140">
        <v>34</v>
      </c>
      <c r="AM7" s="140">
        <v>15</v>
      </c>
      <c r="AN7" s="140">
        <v>13</v>
      </c>
      <c r="AO7" s="140">
        <v>3</v>
      </c>
      <c r="AP7" s="140">
        <v>2</v>
      </c>
      <c r="AQ7" s="140">
        <v>25</v>
      </c>
      <c r="AR7" s="140">
        <v>15</v>
      </c>
      <c r="AS7" s="140">
        <v>84</v>
      </c>
      <c r="AT7" s="140">
        <v>19</v>
      </c>
      <c r="AU7" s="140">
        <v>31</v>
      </c>
      <c r="AV7" s="140">
        <v>25</v>
      </c>
      <c r="AW7" s="140">
        <v>13</v>
      </c>
      <c r="AX7" s="140">
        <v>4</v>
      </c>
      <c r="AY7" s="140">
        <v>25</v>
      </c>
      <c r="AZ7" s="140">
        <v>12</v>
      </c>
      <c r="BA7" s="140">
        <v>24</v>
      </c>
      <c r="BB7" s="140">
        <v>14</v>
      </c>
      <c r="BC7" s="140"/>
      <c r="BD7" s="140"/>
      <c r="BE7" s="140"/>
      <c r="BF7" s="140"/>
      <c r="BG7" s="140"/>
      <c r="BH7" s="140"/>
      <c r="BI7" s="140"/>
      <c r="BJ7" s="140"/>
      <c r="BK7" s="140">
        <v>2</v>
      </c>
      <c r="BL7" s="140">
        <v>2</v>
      </c>
      <c r="BM7" s="301">
        <f t="shared" ref="BM7:BN29" si="3">C7+E7+G7+I7+K7+M7+O7+Q7+S7+W7+Y7+AA7+AC7+AE7+AG7+AK7+AM7+AO7+AQ7+AS7+AU7+AW7+AY7+BA7+BC7+BE7+BG7+BK7+BI7+U7</f>
        <v>1030</v>
      </c>
      <c r="BN7" s="302">
        <f t="shared" si="3"/>
        <v>836</v>
      </c>
    </row>
    <row r="8" spans="1:66" s="14" customFormat="1" ht="12" x14ac:dyDescent="0.2">
      <c r="A8" s="303">
        <v>2</v>
      </c>
      <c r="B8" s="21" t="s">
        <v>61</v>
      </c>
      <c r="C8" s="304">
        <v>520</v>
      </c>
      <c r="D8" s="304">
        <v>456</v>
      </c>
      <c r="E8" s="304">
        <v>128</v>
      </c>
      <c r="F8" s="304">
        <v>111</v>
      </c>
      <c r="G8" s="304">
        <v>63</v>
      </c>
      <c r="H8" s="304">
        <v>55</v>
      </c>
      <c r="I8" s="304">
        <v>40</v>
      </c>
      <c r="J8" s="304">
        <v>39</v>
      </c>
      <c r="K8" s="304">
        <v>137</v>
      </c>
      <c r="L8" s="304">
        <v>127</v>
      </c>
      <c r="M8" s="304">
        <v>32</v>
      </c>
      <c r="N8" s="304">
        <v>31</v>
      </c>
      <c r="O8" s="304">
        <v>6</v>
      </c>
      <c r="P8" s="304">
        <v>5</v>
      </c>
      <c r="Q8" s="304">
        <v>29</v>
      </c>
      <c r="R8" s="304">
        <v>18</v>
      </c>
      <c r="S8" s="304">
        <v>101</v>
      </c>
      <c r="T8" s="304">
        <v>53</v>
      </c>
      <c r="U8" s="304">
        <v>15</v>
      </c>
      <c r="V8" s="304">
        <v>11</v>
      </c>
      <c r="W8" s="304">
        <v>7</v>
      </c>
      <c r="X8" s="304">
        <v>4</v>
      </c>
      <c r="Y8" s="304">
        <v>47</v>
      </c>
      <c r="Z8" s="304">
        <v>25</v>
      </c>
      <c r="AA8" s="304">
        <v>45</v>
      </c>
      <c r="AB8" s="304">
        <v>39</v>
      </c>
      <c r="AC8" s="304">
        <v>16</v>
      </c>
      <c r="AD8" s="304">
        <v>14</v>
      </c>
      <c r="AE8" s="304">
        <v>57</v>
      </c>
      <c r="AF8" s="304">
        <v>53</v>
      </c>
      <c r="AG8" s="304">
        <v>20</v>
      </c>
      <c r="AH8" s="305">
        <v>16</v>
      </c>
      <c r="AI8" s="306">
        <v>2</v>
      </c>
      <c r="AJ8" s="21" t="s">
        <v>61</v>
      </c>
      <c r="AK8" s="304">
        <v>68</v>
      </c>
      <c r="AL8" s="304">
        <v>49</v>
      </c>
      <c r="AM8" s="304">
        <v>22</v>
      </c>
      <c r="AN8" s="304">
        <v>12</v>
      </c>
      <c r="AO8" s="304">
        <v>4</v>
      </c>
      <c r="AP8" s="304">
        <v>2</v>
      </c>
      <c r="AQ8" s="304">
        <v>31</v>
      </c>
      <c r="AR8" s="304">
        <v>23</v>
      </c>
      <c r="AS8" s="304">
        <v>104</v>
      </c>
      <c r="AT8" s="304">
        <v>10</v>
      </c>
      <c r="AU8" s="304">
        <v>55</v>
      </c>
      <c r="AV8" s="304">
        <v>27</v>
      </c>
      <c r="AW8" s="304">
        <v>13</v>
      </c>
      <c r="AX8" s="304">
        <v>5</v>
      </c>
      <c r="AY8" s="304">
        <v>26</v>
      </c>
      <c r="AZ8" s="304">
        <v>12</v>
      </c>
      <c r="BA8" s="304">
        <v>61</v>
      </c>
      <c r="BB8" s="304">
        <v>31</v>
      </c>
      <c r="BC8" s="304"/>
      <c r="BD8" s="304"/>
      <c r="BE8" s="304"/>
      <c r="BF8" s="304"/>
      <c r="BG8" s="304"/>
      <c r="BH8" s="304"/>
      <c r="BI8" s="304"/>
      <c r="BJ8" s="304"/>
      <c r="BK8" s="304">
        <v>8</v>
      </c>
      <c r="BL8" s="304">
        <v>7</v>
      </c>
      <c r="BM8" s="307">
        <f t="shared" si="3"/>
        <v>1655</v>
      </c>
      <c r="BN8" s="308">
        <f t="shared" si="3"/>
        <v>1235</v>
      </c>
    </row>
    <row r="9" spans="1:66" s="14" customFormat="1" ht="12" x14ac:dyDescent="0.2">
      <c r="A9" s="299">
        <v>3</v>
      </c>
      <c r="B9" s="14" t="s">
        <v>62</v>
      </c>
      <c r="C9" s="140">
        <v>323</v>
      </c>
      <c r="D9" s="140">
        <v>305</v>
      </c>
      <c r="E9" s="140">
        <v>83</v>
      </c>
      <c r="F9" s="140">
        <v>79</v>
      </c>
      <c r="G9" s="140"/>
      <c r="H9" s="140"/>
      <c r="I9" s="140">
        <v>18</v>
      </c>
      <c r="J9" s="140">
        <v>18</v>
      </c>
      <c r="K9" s="140">
        <v>78</v>
      </c>
      <c r="L9" s="140">
        <v>73</v>
      </c>
      <c r="M9" s="140">
        <v>10</v>
      </c>
      <c r="N9" s="140">
        <v>9</v>
      </c>
      <c r="O9" s="140">
        <v>2</v>
      </c>
      <c r="P9" s="140">
        <v>2</v>
      </c>
      <c r="Q9" s="140">
        <v>14</v>
      </c>
      <c r="R9" s="140">
        <v>4</v>
      </c>
      <c r="S9" s="140">
        <v>59</v>
      </c>
      <c r="T9" s="140">
        <v>43</v>
      </c>
      <c r="U9" s="140">
        <v>14</v>
      </c>
      <c r="V9" s="140">
        <v>13</v>
      </c>
      <c r="W9" s="140">
        <v>10</v>
      </c>
      <c r="X9" s="140">
        <v>8</v>
      </c>
      <c r="Y9" s="140">
        <v>24</v>
      </c>
      <c r="Z9" s="140">
        <v>21</v>
      </c>
      <c r="AA9" s="140">
        <v>18</v>
      </c>
      <c r="AB9" s="140">
        <v>17</v>
      </c>
      <c r="AC9" s="140">
        <v>14</v>
      </c>
      <c r="AD9" s="140">
        <v>14</v>
      </c>
      <c r="AE9" s="140">
        <v>30</v>
      </c>
      <c r="AF9" s="140">
        <v>26</v>
      </c>
      <c r="AG9" s="140">
        <v>7</v>
      </c>
      <c r="AH9" s="141">
        <v>6</v>
      </c>
      <c r="AI9" s="300">
        <v>3</v>
      </c>
      <c r="AJ9" s="14" t="s">
        <v>62</v>
      </c>
      <c r="AK9" s="140">
        <v>37</v>
      </c>
      <c r="AL9" s="140">
        <v>26</v>
      </c>
      <c r="AM9" s="140">
        <v>6</v>
      </c>
      <c r="AN9" s="140">
        <v>6</v>
      </c>
      <c r="AO9" s="140">
        <v>5</v>
      </c>
      <c r="AP9" s="140">
        <v>4</v>
      </c>
      <c r="AQ9" s="140">
        <v>16</v>
      </c>
      <c r="AR9" s="140">
        <v>12</v>
      </c>
      <c r="AS9" s="140">
        <v>63</v>
      </c>
      <c r="AT9" s="140">
        <v>18</v>
      </c>
      <c r="AU9" s="140">
        <v>33</v>
      </c>
      <c r="AV9" s="140">
        <v>18</v>
      </c>
      <c r="AW9" s="140">
        <v>6</v>
      </c>
      <c r="AX9" s="140"/>
      <c r="AY9" s="140">
        <v>31</v>
      </c>
      <c r="AZ9" s="140">
        <v>11</v>
      </c>
      <c r="BA9" s="140">
        <v>35</v>
      </c>
      <c r="BB9" s="140">
        <v>20</v>
      </c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301">
        <f t="shared" si="3"/>
        <v>936</v>
      </c>
      <c r="BN9" s="302">
        <f t="shared" si="3"/>
        <v>753</v>
      </c>
    </row>
    <row r="10" spans="1:66" s="14" customFormat="1" ht="12" x14ac:dyDescent="0.2">
      <c r="A10" s="303">
        <v>4</v>
      </c>
      <c r="B10" s="21" t="s">
        <v>63</v>
      </c>
      <c r="C10" s="304">
        <v>213</v>
      </c>
      <c r="D10" s="304">
        <v>205</v>
      </c>
      <c r="E10" s="304">
        <v>62</v>
      </c>
      <c r="F10" s="304">
        <v>57</v>
      </c>
      <c r="G10" s="304"/>
      <c r="H10" s="304"/>
      <c r="I10" s="304">
        <v>9</v>
      </c>
      <c r="J10" s="304">
        <v>9</v>
      </c>
      <c r="K10" s="304">
        <v>49</v>
      </c>
      <c r="L10" s="304">
        <v>47</v>
      </c>
      <c r="M10" s="304">
        <v>13</v>
      </c>
      <c r="N10" s="304">
        <v>11</v>
      </c>
      <c r="O10" s="304"/>
      <c r="P10" s="304"/>
      <c r="Q10" s="304">
        <v>9</v>
      </c>
      <c r="R10" s="304">
        <v>4</v>
      </c>
      <c r="S10" s="304">
        <v>42</v>
      </c>
      <c r="T10" s="304">
        <v>38</v>
      </c>
      <c r="U10" s="304">
        <v>7</v>
      </c>
      <c r="V10" s="304">
        <v>5</v>
      </c>
      <c r="W10" s="304">
        <v>3</v>
      </c>
      <c r="X10" s="304">
        <v>1</v>
      </c>
      <c r="Y10" s="304">
        <v>17</v>
      </c>
      <c r="Z10" s="304">
        <v>14</v>
      </c>
      <c r="AA10" s="304">
        <v>13</v>
      </c>
      <c r="AB10" s="304">
        <v>11</v>
      </c>
      <c r="AC10" s="304">
        <v>9</v>
      </c>
      <c r="AD10" s="304">
        <v>7</v>
      </c>
      <c r="AE10" s="304">
        <v>15</v>
      </c>
      <c r="AF10" s="304">
        <v>13</v>
      </c>
      <c r="AG10" s="304">
        <v>6</v>
      </c>
      <c r="AH10" s="305">
        <v>4</v>
      </c>
      <c r="AI10" s="306">
        <v>4</v>
      </c>
      <c r="AJ10" s="21" t="s">
        <v>63</v>
      </c>
      <c r="AK10" s="304">
        <v>26</v>
      </c>
      <c r="AL10" s="304">
        <v>18</v>
      </c>
      <c r="AM10" s="304">
        <v>7</v>
      </c>
      <c r="AN10" s="304">
        <v>5</v>
      </c>
      <c r="AO10" s="304">
        <v>4</v>
      </c>
      <c r="AP10" s="304">
        <v>3</v>
      </c>
      <c r="AQ10" s="304">
        <v>13</v>
      </c>
      <c r="AR10" s="304">
        <v>10</v>
      </c>
      <c r="AS10" s="304">
        <v>47</v>
      </c>
      <c r="AT10" s="304">
        <v>12</v>
      </c>
      <c r="AU10" s="304">
        <v>22</v>
      </c>
      <c r="AV10" s="304">
        <v>11</v>
      </c>
      <c r="AW10" s="304">
        <v>7</v>
      </c>
      <c r="AX10" s="304"/>
      <c r="AY10" s="304">
        <v>22</v>
      </c>
      <c r="AZ10" s="304">
        <v>13</v>
      </c>
      <c r="BA10" s="304">
        <v>22</v>
      </c>
      <c r="BB10" s="304">
        <v>12</v>
      </c>
      <c r="BC10" s="304"/>
      <c r="BD10" s="304"/>
      <c r="BE10" s="304"/>
      <c r="BF10" s="304"/>
      <c r="BG10" s="304"/>
      <c r="BH10" s="304"/>
      <c r="BI10" s="304"/>
      <c r="BJ10" s="304"/>
      <c r="BK10" s="304">
        <v>4</v>
      </c>
      <c r="BL10" s="304">
        <v>4</v>
      </c>
      <c r="BM10" s="307">
        <f t="shared" si="3"/>
        <v>641</v>
      </c>
      <c r="BN10" s="308">
        <f t="shared" si="3"/>
        <v>514</v>
      </c>
    </row>
    <row r="11" spans="1:66" s="14" customFormat="1" ht="12" x14ac:dyDescent="0.2">
      <c r="A11" s="299">
        <v>5</v>
      </c>
      <c r="B11" s="14" t="s">
        <v>64</v>
      </c>
      <c r="C11" s="140">
        <v>257</v>
      </c>
      <c r="D11" s="140">
        <v>249</v>
      </c>
      <c r="E11" s="140">
        <v>75</v>
      </c>
      <c r="F11" s="140">
        <v>67</v>
      </c>
      <c r="G11" s="140"/>
      <c r="H11" s="140"/>
      <c r="I11" s="140">
        <v>10</v>
      </c>
      <c r="J11" s="140">
        <v>10</v>
      </c>
      <c r="K11" s="140">
        <v>41</v>
      </c>
      <c r="L11" s="140">
        <v>39</v>
      </c>
      <c r="M11" s="140">
        <v>19</v>
      </c>
      <c r="N11" s="140">
        <v>19</v>
      </c>
      <c r="O11" s="140"/>
      <c r="P11" s="140"/>
      <c r="Q11" s="140">
        <v>8</v>
      </c>
      <c r="R11" s="140">
        <v>3</v>
      </c>
      <c r="S11" s="140">
        <v>51</v>
      </c>
      <c r="T11" s="140">
        <v>44</v>
      </c>
      <c r="U11" s="140">
        <v>14</v>
      </c>
      <c r="V11" s="140">
        <v>12</v>
      </c>
      <c r="W11" s="140">
        <v>8</v>
      </c>
      <c r="X11" s="140">
        <v>7</v>
      </c>
      <c r="Y11" s="140">
        <v>22</v>
      </c>
      <c r="Z11" s="140">
        <v>16</v>
      </c>
      <c r="AA11" s="140">
        <v>25</v>
      </c>
      <c r="AB11" s="140">
        <v>25</v>
      </c>
      <c r="AC11" s="140">
        <v>6</v>
      </c>
      <c r="AD11" s="140">
        <v>5</v>
      </c>
      <c r="AE11" s="140">
        <v>26</v>
      </c>
      <c r="AF11" s="140">
        <v>22</v>
      </c>
      <c r="AG11" s="140">
        <v>8</v>
      </c>
      <c r="AH11" s="141">
        <v>5</v>
      </c>
      <c r="AI11" s="300">
        <v>5</v>
      </c>
      <c r="AJ11" s="14" t="s">
        <v>64</v>
      </c>
      <c r="AK11" s="140">
        <v>39</v>
      </c>
      <c r="AL11" s="140">
        <v>33</v>
      </c>
      <c r="AM11" s="140">
        <v>7</v>
      </c>
      <c r="AN11" s="140">
        <v>5</v>
      </c>
      <c r="AO11" s="140">
        <v>4</v>
      </c>
      <c r="AP11" s="140">
        <v>2</v>
      </c>
      <c r="AQ11" s="140">
        <v>20</v>
      </c>
      <c r="AR11" s="140">
        <v>18</v>
      </c>
      <c r="AS11" s="140">
        <v>49</v>
      </c>
      <c r="AT11" s="140">
        <v>12</v>
      </c>
      <c r="AU11" s="140">
        <v>29</v>
      </c>
      <c r="AV11" s="140">
        <v>15</v>
      </c>
      <c r="AW11" s="140">
        <v>6</v>
      </c>
      <c r="AX11" s="140"/>
      <c r="AY11" s="140">
        <v>34</v>
      </c>
      <c r="AZ11" s="140">
        <v>12</v>
      </c>
      <c r="BA11" s="140">
        <v>17</v>
      </c>
      <c r="BB11" s="140">
        <v>10</v>
      </c>
      <c r="BC11" s="140"/>
      <c r="BD11" s="140"/>
      <c r="BE11" s="140"/>
      <c r="BF11" s="140"/>
      <c r="BG11" s="140"/>
      <c r="BH11" s="140"/>
      <c r="BI11" s="140"/>
      <c r="BJ11" s="140"/>
      <c r="BK11" s="140">
        <v>2</v>
      </c>
      <c r="BL11" s="140">
        <v>1</v>
      </c>
      <c r="BM11" s="301">
        <f t="shared" si="3"/>
        <v>777</v>
      </c>
      <c r="BN11" s="302">
        <f t="shared" si="3"/>
        <v>631</v>
      </c>
    </row>
    <row r="12" spans="1:66" s="14" customFormat="1" ht="12" x14ac:dyDescent="0.2">
      <c r="A12" s="303">
        <v>6</v>
      </c>
      <c r="B12" s="21" t="s">
        <v>65</v>
      </c>
      <c r="C12" s="304">
        <v>240</v>
      </c>
      <c r="D12" s="304">
        <v>235</v>
      </c>
      <c r="E12" s="304">
        <v>59</v>
      </c>
      <c r="F12" s="304">
        <v>54</v>
      </c>
      <c r="G12" s="304"/>
      <c r="H12" s="304"/>
      <c r="I12" s="304">
        <v>8</v>
      </c>
      <c r="J12" s="304">
        <v>7</v>
      </c>
      <c r="K12" s="304">
        <v>50</v>
      </c>
      <c r="L12" s="304">
        <v>49</v>
      </c>
      <c r="M12" s="304">
        <v>10</v>
      </c>
      <c r="N12" s="304">
        <v>10</v>
      </c>
      <c r="O12" s="304">
        <v>1</v>
      </c>
      <c r="P12" s="304">
        <v>1</v>
      </c>
      <c r="Q12" s="304">
        <v>14</v>
      </c>
      <c r="R12" s="304">
        <v>8</v>
      </c>
      <c r="S12" s="304">
        <v>43</v>
      </c>
      <c r="T12" s="304">
        <v>28</v>
      </c>
      <c r="U12" s="304">
        <v>2</v>
      </c>
      <c r="V12" s="304">
        <v>2</v>
      </c>
      <c r="W12" s="304">
        <v>5</v>
      </c>
      <c r="X12" s="304">
        <v>5</v>
      </c>
      <c r="Y12" s="304">
        <v>18</v>
      </c>
      <c r="Z12" s="304">
        <v>14</v>
      </c>
      <c r="AA12" s="304">
        <v>12</v>
      </c>
      <c r="AB12" s="304">
        <v>12</v>
      </c>
      <c r="AC12" s="304">
        <v>17</v>
      </c>
      <c r="AD12" s="304">
        <v>16</v>
      </c>
      <c r="AE12" s="304">
        <v>12</v>
      </c>
      <c r="AF12" s="304">
        <v>11</v>
      </c>
      <c r="AG12" s="304">
        <v>3</v>
      </c>
      <c r="AH12" s="305">
        <v>2</v>
      </c>
      <c r="AI12" s="306">
        <v>6</v>
      </c>
      <c r="AJ12" s="21" t="s">
        <v>65</v>
      </c>
      <c r="AK12" s="304">
        <v>28</v>
      </c>
      <c r="AL12" s="304">
        <v>21</v>
      </c>
      <c r="AM12" s="304">
        <v>9</v>
      </c>
      <c r="AN12" s="304">
        <v>8</v>
      </c>
      <c r="AO12" s="304">
        <v>4</v>
      </c>
      <c r="AP12" s="304">
        <v>3</v>
      </c>
      <c r="AQ12" s="304">
        <v>12</v>
      </c>
      <c r="AR12" s="304">
        <v>5</v>
      </c>
      <c r="AS12" s="304">
        <v>45</v>
      </c>
      <c r="AT12" s="304">
        <v>12</v>
      </c>
      <c r="AU12" s="304">
        <v>26</v>
      </c>
      <c r="AV12" s="304">
        <v>18</v>
      </c>
      <c r="AW12" s="304">
        <v>1</v>
      </c>
      <c r="AX12" s="304">
        <v>1</v>
      </c>
      <c r="AY12" s="304">
        <v>23</v>
      </c>
      <c r="AZ12" s="304">
        <v>13</v>
      </c>
      <c r="BA12" s="304">
        <v>22</v>
      </c>
      <c r="BB12" s="304">
        <v>10</v>
      </c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7">
        <f t="shared" si="3"/>
        <v>664</v>
      </c>
      <c r="BN12" s="308">
        <f t="shared" si="3"/>
        <v>545</v>
      </c>
    </row>
    <row r="13" spans="1:66" s="14" customFormat="1" ht="12" x14ac:dyDescent="0.2">
      <c r="A13" s="299">
        <v>7</v>
      </c>
      <c r="B13" s="14" t="s">
        <v>66</v>
      </c>
      <c r="C13" s="140">
        <v>290</v>
      </c>
      <c r="D13" s="140">
        <v>285</v>
      </c>
      <c r="E13" s="140">
        <v>80</v>
      </c>
      <c r="F13" s="140">
        <v>76</v>
      </c>
      <c r="G13" s="140"/>
      <c r="H13" s="140"/>
      <c r="I13" s="140">
        <v>17</v>
      </c>
      <c r="J13" s="140">
        <v>16</v>
      </c>
      <c r="K13" s="140">
        <v>81</v>
      </c>
      <c r="L13" s="140">
        <v>76</v>
      </c>
      <c r="M13" s="140">
        <v>13</v>
      </c>
      <c r="N13" s="140">
        <v>13</v>
      </c>
      <c r="O13" s="140">
        <v>1</v>
      </c>
      <c r="P13" s="140">
        <v>1</v>
      </c>
      <c r="Q13" s="140">
        <v>17</v>
      </c>
      <c r="R13" s="140">
        <v>16</v>
      </c>
      <c r="S13" s="140">
        <v>55</v>
      </c>
      <c r="T13" s="140">
        <v>39</v>
      </c>
      <c r="U13" s="140">
        <v>12</v>
      </c>
      <c r="V13" s="140">
        <v>12</v>
      </c>
      <c r="W13" s="140">
        <v>3</v>
      </c>
      <c r="X13" s="140">
        <v>3</v>
      </c>
      <c r="Y13" s="140">
        <v>26</v>
      </c>
      <c r="Z13" s="140">
        <v>20</v>
      </c>
      <c r="AA13" s="140">
        <v>17</v>
      </c>
      <c r="AB13" s="140">
        <v>16</v>
      </c>
      <c r="AC13" s="140">
        <v>10</v>
      </c>
      <c r="AD13" s="140">
        <v>9</v>
      </c>
      <c r="AE13" s="140">
        <v>23</v>
      </c>
      <c r="AF13" s="140">
        <v>17</v>
      </c>
      <c r="AG13" s="140">
        <v>17</v>
      </c>
      <c r="AH13" s="141">
        <v>11</v>
      </c>
      <c r="AI13" s="300">
        <v>7</v>
      </c>
      <c r="AJ13" s="14" t="s">
        <v>66</v>
      </c>
      <c r="AK13" s="140">
        <v>23</v>
      </c>
      <c r="AL13" s="140">
        <v>17</v>
      </c>
      <c r="AM13" s="140">
        <v>20</v>
      </c>
      <c r="AN13" s="140">
        <v>13</v>
      </c>
      <c r="AO13" s="140">
        <v>2</v>
      </c>
      <c r="AP13" s="140">
        <v>2</v>
      </c>
      <c r="AQ13" s="140">
        <v>11</v>
      </c>
      <c r="AR13" s="140">
        <v>7</v>
      </c>
      <c r="AS13" s="140">
        <v>55</v>
      </c>
      <c r="AT13" s="140">
        <v>12</v>
      </c>
      <c r="AU13" s="140">
        <v>30</v>
      </c>
      <c r="AV13" s="140">
        <v>16</v>
      </c>
      <c r="AW13" s="140">
        <v>6</v>
      </c>
      <c r="AX13" s="140">
        <v>2</v>
      </c>
      <c r="AY13" s="140">
        <v>19</v>
      </c>
      <c r="AZ13" s="140">
        <v>7</v>
      </c>
      <c r="BA13" s="140">
        <v>29</v>
      </c>
      <c r="BB13" s="140">
        <v>18</v>
      </c>
      <c r="BC13" s="140"/>
      <c r="BD13" s="140"/>
      <c r="BE13" s="140"/>
      <c r="BF13" s="140"/>
      <c r="BG13" s="140">
        <v>1</v>
      </c>
      <c r="BH13" s="140">
        <v>1</v>
      </c>
      <c r="BI13" s="140"/>
      <c r="BJ13" s="140"/>
      <c r="BK13" s="140">
        <v>5</v>
      </c>
      <c r="BL13" s="140">
        <v>2</v>
      </c>
      <c r="BM13" s="301">
        <f t="shared" si="3"/>
        <v>863</v>
      </c>
      <c r="BN13" s="302">
        <f t="shared" si="3"/>
        <v>707</v>
      </c>
    </row>
    <row r="14" spans="1:66" s="14" customFormat="1" ht="12" x14ac:dyDescent="0.2">
      <c r="A14" s="303">
        <v>8</v>
      </c>
      <c r="B14" s="21" t="s">
        <v>67</v>
      </c>
      <c r="C14" s="304">
        <v>158</v>
      </c>
      <c r="D14" s="304">
        <v>153</v>
      </c>
      <c r="E14" s="304">
        <v>51</v>
      </c>
      <c r="F14" s="304">
        <v>49</v>
      </c>
      <c r="G14" s="304"/>
      <c r="H14" s="304"/>
      <c r="I14" s="304">
        <v>6</v>
      </c>
      <c r="J14" s="304">
        <v>6</v>
      </c>
      <c r="K14" s="304">
        <v>36</v>
      </c>
      <c r="L14" s="304">
        <v>34</v>
      </c>
      <c r="M14" s="304">
        <v>13</v>
      </c>
      <c r="N14" s="304">
        <v>12</v>
      </c>
      <c r="O14" s="304"/>
      <c r="P14" s="304"/>
      <c r="Q14" s="304">
        <v>8</v>
      </c>
      <c r="R14" s="304">
        <v>6</v>
      </c>
      <c r="S14" s="304">
        <v>33</v>
      </c>
      <c r="T14" s="304">
        <v>29</v>
      </c>
      <c r="U14" s="304">
        <v>5</v>
      </c>
      <c r="V14" s="304">
        <v>3</v>
      </c>
      <c r="W14" s="304">
        <v>5</v>
      </c>
      <c r="X14" s="304">
        <v>4</v>
      </c>
      <c r="Y14" s="304">
        <v>21</v>
      </c>
      <c r="Z14" s="304">
        <v>17</v>
      </c>
      <c r="AA14" s="304">
        <v>10</v>
      </c>
      <c r="AB14" s="304">
        <v>9</v>
      </c>
      <c r="AC14" s="304">
        <v>10</v>
      </c>
      <c r="AD14" s="304">
        <v>10</v>
      </c>
      <c r="AE14" s="304">
        <v>14</v>
      </c>
      <c r="AF14" s="304">
        <v>12</v>
      </c>
      <c r="AG14" s="304">
        <v>4</v>
      </c>
      <c r="AH14" s="305">
        <v>4</v>
      </c>
      <c r="AI14" s="306">
        <v>8</v>
      </c>
      <c r="AJ14" s="21" t="s">
        <v>67</v>
      </c>
      <c r="AK14" s="304">
        <v>14</v>
      </c>
      <c r="AL14" s="304">
        <v>10</v>
      </c>
      <c r="AM14" s="304">
        <v>9</v>
      </c>
      <c r="AN14" s="304">
        <v>7</v>
      </c>
      <c r="AO14" s="304">
        <v>11</v>
      </c>
      <c r="AP14" s="304">
        <v>7</v>
      </c>
      <c r="AQ14" s="304">
        <v>10</v>
      </c>
      <c r="AR14" s="304">
        <v>8</v>
      </c>
      <c r="AS14" s="304">
        <v>38</v>
      </c>
      <c r="AT14" s="304">
        <v>12</v>
      </c>
      <c r="AU14" s="304">
        <v>24</v>
      </c>
      <c r="AV14" s="304">
        <v>21</v>
      </c>
      <c r="AW14" s="304">
        <v>9</v>
      </c>
      <c r="AX14" s="304">
        <v>3</v>
      </c>
      <c r="AY14" s="304">
        <v>18</v>
      </c>
      <c r="AZ14" s="304">
        <v>10</v>
      </c>
      <c r="BA14" s="304">
        <v>15</v>
      </c>
      <c r="BB14" s="304">
        <v>10</v>
      </c>
      <c r="BC14" s="304"/>
      <c r="BD14" s="304"/>
      <c r="BE14" s="304"/>
      <c r="BF14" s="304"/>
      <c r="BG14" s="304"/>
      <c r="BH14" s="304"/>
      <c r="BI14" s="304"/>
      <c r="BJ14" s="304"/>
      <c r="BK14" s="304">
        <v>1</v>
      </c>
      <c r="BL14" s="304"/>
      <c r="BM14" s="307">
        <f t="shared" si="3"/>
        <v>523</v>
      </c>
      <c r="BN14" s="308">
        <f t="shared" si="3"/>
        <v>436</v>
      </c>
    </row>
    <row r="15" spans="1:66" s="14" customFormat="1" ht="12" x14ac:dyDescent="0.2">
      <c r="A15" s="299">
        <v>9</v>
      </c>
      <c r="B15" s="14" t="s">
        <v>68</v>
      </c>
      <c r="C15" s="140">
        <v>278</v>
      </c>
      <c r="D15" s="140">
        <v>256</v>
      </c>
      <c r="E15" s="140">
        <v>83</v>
      </c>
      <c r="F15" s="140">
        <v>81</v>
      </c>
      <c r="G15" s="140"/>
      <c r="H15" s="140"/>
      <c r="I15" s="140">
        <v>13</v>
      </c>
      <c r="J15" s="140">
        <v>12</v>
      </c>
      <c r="K15" s="140">
        <v>64</v>
      </c>
      <c r="L15" s="140">
        <v>64</v>
      </c>
      <c r="M15" s="140">
        <v>15</v>
      </c>
      <c r="N15" s="140">
        <v>12</v>
      </c>
      <c r="O15" s="140"/>
      <c r="P15" s="140"/>
      <c r="Q15" s="140">
        <v>12</v>
      </c>
      <c r="R15" s="140">
        <v>9</v>
      </c>
      <c r="S15" s="140">
        <v>56</v>
      </c>
      <c r="T15" s="140">
        <v>44</v>
      </c>
      <c r="U15" s="140">
        <v>19</v>
      </c>
      <c r="V15" s="140">
        <v>16</v>
      </c>
      <c r="W15" s="140">
        <v>9</v>
      </c>
      <c r="X15" s="140">
        <v>7</v>
      </c>
      <c r="Y15" s="140">
        <v>27</v>
      </c>
      <c r="Z15" s="140">
        <v>24</v>
      </c>
      <c r="AA15" s="140">
        <v>26</v>
      </c>
      <c r="AB15" s="140">
        <v>24</v>
      </c>
      <c r="AC15" s="140">
        <v>10</v>
      </c>
      <c r="AD15" s="140">
        <v>10</v>
      </c>
      <c r="AE15" s="140">
        <v>29</v>
      </c>
      <c r="AF15" s="140">
        <v>23</v>
      </c>
      <c r="AG15" s="140">
        <v>9</v>
      </c>
      <c r="AH15" s="141">
        <v>7</v>
      </c>
      <c r="AI15" s="300">
        <v>9</v>
      </c>
      <c r="AJ15" s="14" t="s">
        <v>68</v>
      </c>
      <c r="AK15" s="140">
        <v>35</v>
      </c>
      <c r="AL15" s="140">
        <v>25</v>
      </c>
      <c r="AM15" s="140">
        <v>16</v>
      </c>
      <c r="AN15" s="140">
        <v>7</v>
      </c>
      <c r="AO15" s="140">
        <v>6</v>
      </c>
      <c r="AP15" s="140">
        <v>5</v>
      </c>
      <c r="AQ15" s="140">
        <v>22</v>
      </c>
      <c r="AR15" s="140">
        <v>17</v>
      </c>
      <c r="AS15" s="140">
        <v>71</v>
      </c>
      <c r="AT15" s="140">
        <v>21</v>
      </c>
      <c r="AU15" s="140">
        <v>62</v>
      </c>
      <c r="AV15" s="140">
        <v>35</v>
      </c>
      <c r="AW15" s="140">
        <v>12</v>
      </c>
      <c r="AX15" s="140">
        <v>4</v>
      </c>
      <c r="AY15" s="140">
        <v>22</v>
      </c>
      <c r="AZ15" s="140">
        <v>10</v>
      </c>
      <c r="BA15" s="140">
        <v>30</v>
      </c>
      <c r="BB15" s="140">
        <v>17</v>
      </c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301">
        <f t="shared" si="3"/>
        <v>926</v>
      </c>
      <c r="BN15" s="302">
        <f t="shared" si="3"/>
        <v>730</v>
      </c>
    </row>
    <row r="16" spans="1:66" s="14" customFormat="1" ht="12" x14ac:dyDescent="0.2">
      <c r="A16" s="303">
        <v>10</v>
      </c>
      <c r="B16" s="21" t="s">
        <v>69</v>
      </c>
      <c r="C16" s="304">
        <v>415</v>
      </c>
      <c r="D16" s="304">
        <v>405</v>
      </c>
      <c r="E16" s="304">
        <v>115</v>
      </c>
      <c r="F16" s="304">
        <v>107</v>
      </c>
      <c r="G16" s="304"/>
      <c r="H16" s="304"/>
      <c r="I16" s="304">
        <v>20</v>
      </c>
      <c r="J16" s="304">
        <v>19</v>
      </c>
      <c r="K16" s="304">
        <v>83</v>
      </c>
      <c r="L16" s="304">
        <v>77</v>
      </c>
      <c r="M16" s="304">
        <v>10</v>
      </c>
      <c r="N16" s="304">
        <v>8</v>
      </c>
      <c r="O16" s="304">
        <v>1</v>
      </c>
      <c r="P16" s="304">
        <v>1</v>
      </c>
      <c r="Q16" s="304">
        <v>23</v>
      </c>
      <c r="R16" s="304">
        <v>15</v>
      </c>
      <c r="S16" s="304">
        <v>88</v>
      </c>
      <c r="T16" s="304">
        <v>70</v>
      </c>
      <c r="U16" s="304">
        <v>12</v>
      </c>
      <c r="V16" s="304">
        <v>9</v>
      </c>
      <c r="W16" s="304">
        <v>12</v>
      </c>
      <c r="X16" s="304">
        <v>12</v>
      </c>
      <c r="Y16" s="304">
        <v>37</v>
      </c>
      <c r="Z16" s="304">
        <v>28</v>
      </c>
      <c r="AA16" s="304">
        <v>34</v>
      </c>
      <c r="AB16" s="304">
        <v>33</v>
      </c>
      <c r="AC16" s="304">
        <v>11</v>
      </c>
      <c r="AD16" s="304">
        <v>10</v>
      </c>
      <c r="AE16" s="304">
        <v>36</v>
      </c>
      <c r="AF16" s="304">
        <v>35</v>
      </c>
      <c r="AG16" s="304">
        <v>16</v>
      </c>
      <c r="AH16" s="305">
        <v>11</v>
      </c>
      <c r="AI16" s="306">
        <v>10</v>
      </c>
      <c r="AJ16" s="21" t="s">
        <v>69</v>
      </c>
      <c r="AK16" s="304">
        <v>56</v>
      </c>
      <c r="AL16" s="304">
        <v>40</v>
      </c>
      <c r="AM16" s="304">
        <v>11</v>
      </c>
      <c r="AN16" s="304">
        <v>10</v>
      </c>
      <c r="AO16" s="304">
        <v>6</v>
      </c>
      <c r="AP16" s="304">
        <v>1</v>
      </c>
      <c r="AQ16" s="304">
        <v>23</v>
      </c>
      <c r="AR16" s="304">
        <v>15</v>
      </c>
      <c r="AS16" s="304">
        <v>93</v>
      </c>
      <c r="AT16" s="304">
        <v>17</v>
      </c>
      <c r="AU16" s="304">
        <v>44</v>
      </c>
      <c r="AV16" s="304">
        <v>26</v>
      </c>
      <c r="AW16" s="304">
        <v>12</v>
      </c>
      <c r="AX16" s="304">
        <v>6</v>
      </c>
      <c r="AY16" s="304">
        <v>36</v>
      </c>
      <c r="AZ16" s="304">
        <v>17</v>
      </c>
      <c r="BA16" s="304">
        <v>43</v>
      </c>
      <c r="BB16" s="304">
        <v>26</v>
      </c>
      <c r="BC16" s="304"/>
      <c r="BD16" s="304"/>
      <c r="BE16" s="304">
        <v>2</v>
      </c>
      <c r="BF16" s="304">
        <v>2</v>
      </c>
      <c r="BG16" s="304"/>
      <c r="BH16" s="304"/>
      <c r="BI16" s="304"/>
      <c r="BJ16" s="304"/>
      <c r="BK16" s="304">
        <v>6</v>
      </c>
      <c r="BL16" s="304">
        <v>3</v>
      </c>
      <c r="BM16" s="307">
        <f t="shared" si="3"/>
        <v>1245</v>
      </c>
      <c r="BN16" s="308">
        <f t="shared" si="3"/>
        <v>1003</v>
      </c>
    </row>
    <row r="17" spans="1:66" s="14" customFormat="1" ht="12" x14ac:dyDescent="0.2">
      <c r="A17" s="299">
        <v>11</v>
      </c>
      <c r="B17" s="14" t="s">
        <v>70</v>
      </c>
      <c r="C17" s="140">
        <v>240</v>
      </c>
      <c r="D17" s="140">
        <v>236</v>
      </c>
      <c r="E17" s="140">
        <v>65</v>
      </c>
      <c r="F17" s="140">
        <v>63</v>
      </c>
      <c r="G17" s="140"/>
      <c r="H17" s="140"/>
      <c r="I17" s="140">
        <v>9</v>
      </c>
      <c r="J17" s="140">
        <v>8</v>
      </c>
      <c r="K17" s="140">
        <v>46</v>
      </c>
      <c r="L17" s="140">
        <v>42</v>
      </c>
      <c r="M17" s="140">
        <v>13</v>
      </c>
      <c r="N17" s="140">
        <v>13</v>
      </c>
      <c r="O17" s="140">
        <v>1</v>
      </c>
      <c r="P17" s="140">
        <v>1</v>
      </c>
      <c r="Q17" s="140">
        <v>11</v>
      </c>
      <c r="R17" s="140">
        <v>10</v>
      </c>
      <c r="S17" s="140">
        <v>43</v>
      </c>
      <c r="T17" s="140">
        <v>39</v>
      </c>
      <c r="U17" s="140">
        <v>5</v>
      </c>
      <c r="V17" s="140">
        <v>5</v>
      </c>
      <c r="W17" s="140">
        <v>6</v>
      </c>
      <c r="X17" s="140">
        <v>5</v>
      </c>
      <c r="Y17" s="140">
        <v>20</v>
      </c>
      <c r="Z17" s="140">
        <v>19</v>
      </c>
      <c r="AA17" s="140">
        <v>18</v>
      </c>
      <c r="AB17" s="140">
        <v>17</v>
      </c>
      <c r="AC17" s="140">
        <v>13</v>
      </c>
      <c r="AD17" s="140">
        <v>9</v>
      </c>
      <c r="AE17" s="140">
        <v>22</v>
      </c>
      <c r="AF17" s="140">
        <v>21</v>
      </c>
      <c r="AG17" s="140">
        <v>8</v>
      </c>
      <c r="AH17" s="141">
        <v>7</v>
      </c>
      <c r="AI17" s="300">
        <v>11</v>
      </c>
      <c r="AJ17" s="14" t="s">
        <v>70</v>
      </c>
      <c r="AK17" s="140">
        <v>31</v>
      </c>
      <c r="AL17" s="140">
        <v>22</v>
      </c>
      <c r="AM17" s="140">
        <v>7</v>
      </c>
      <c r="AN17" s="140">
        <v>6</v>
      </c>
      <c r="AO17" s="140">
        <v>5</v>
      </c>
      <c r="AP17" s="140">
        <v>4</v>
      </c>
      <c r="AQ17" s="140">
        <v>14</v>
      </c>
      <c r="AR17" s="140">
        <v>11</v>
      </c>
      <c r="AS17" s="140">
        <v>60</v>
      </c>
      <c r="AT17" s="140">
        <v>19</v>
      </c>
      <c r="AU17" s="140">
        <v>33</v>
      </c>
      <c r="AV17" s="140">
        <v>23</v>
      </c>
      <c r="AW17" s="140">
        <v>8</v>
      </c>
      <c r="AX17" s="140">
        <v>5</v>
      </c>
      <c r="AY17" s="140">
        <v>23</v>
      </c>
      <c r="AZ17" s="140">
        <v>13</v>
      </c>
      <c r="BA17" s="140">
        <v>17</v>
      </c>
      <c r="BB17" s="140">
        <v>8</v>
      </c>
      <c r="BC17" s="140"/>
      <c r="BD17" s="140"/>
      <c r="BE17" s="140"/>
      <c r="BF17" s="140"/>
      <c r="BG17" s="140"/>
      <c r="BH17" s="140"/>
      <c r="BI17" s="140"/>
      <c r="BJ17" s="140"/>
      <c r="BK17" s="140">
        <v>2</v>
      </c>
      <c r="BL17" s="140">
        <v>2</v>
      </c>
      <c r="BM17" s="301">
        <f t="shared" si="3"/>
        <v>720</v>
      </c>
      <c r="BN17" s="302">
        <f t="shared" si="3"/>
        <v>608</v>
      </c>
    </row>
    <row r="18" spans="1:66" s="14" customFormat="1" ht="12" x14ac:dyDescent="0.2">
      <c r="A18" s="303">
        <v>12</v>
      </c>
      <c r="B18" s="21" t="s">
        <v>71</v>
      </c>
      <c r="C18" s="304">
        <v>225</v>
      </c>
      <c r="D18" s="304">
        <v>219</v>
      </c>
      <c r="E18" s="304">
        <v>57</v>
      </c>
      <c r="F18" s="304">
        <v>51</v>
      </c>
      <c r="G18" s="304"/>
      <c r="H18" s="304"/>
      <c r="I18" s="304">
        <v>8</v>
      </c>
      <c r="J18" s="304">
        <v>8</v>
      </c>
      <c r="K18" s="304">
        <v>47</v>
      </c>
      <c r="L18" s="304">
        <v>45</v>
      </c>
      <c r="M18" s="304">
        <v>8</v>
      </c>
      <c r="N18" s="304">
        <v>8</v>
      </c>
      <c r="O18" s="304"/>
      <c r="P18" s="304"/>
      <c r="Q18" s="304">
        <v>9</v>
      </c>
      <c r="R18" s="304">
        <v>6</v>
      </c>
      <c r="S18" s="304">
        <v>40</v>
      </c>
      <c r="T18" s="304">
        <v>30</v>
      </c>
      <c r="U18" s="304">
        <v>4</v>
      </c>
      <c r="V18" s="304">
        <v>3</v>
      </c>
      <c r="W18" s="304">
        <v>8</v>
      </c>
      <c r="X18" s="304">
        <v>8</v>
      </c>
      <c r="Y18" s="304">
        <v>15</v>
      </c>
      <c r="Z18" s="304">
        <v>9</v>
      </c>
      <c r="AA18" s="304">
        <v>15</v>
      </c>
      <c r="AB18" s="304">
        <v>13</v>
      </c>
      <c r="AC18" s="304">
        <v>6</v>
      </c>
      <c r="AD18" s="304">
        <v>4</v>
      </c>
      <c r="AE18" s="304">
        <v>21</v>
      </c>
      <c r="AF18" s="304">
        <v>19</v>
      </c>
      <c r="AG18" s="304">
        <v>7</v>
      </c>
      <c r="AH18" s="305">
        <v>4</v>
      </c>
      <c r="AI18" s="306">
        <v>12</v>
      </c>
      <c r="AJ18" s="21" t="s">
        <v>71</v>
      </c>
      <c r="AK18" s="304">
        <v>27</v>
      </c>
      <c r="AL18" s="304">
        <v>23</v>
      </c>
      <c r="AM18" s="304">
        <v>6</v>
      </c>
      <c r="AN18" s="304">
        <v>4</v>
      </c>
      <c r="AO18" s="304">
        <v>2</v>
      </c>
      <c r="AP18" s="304">
        <v>1</v>
      </c>
      <c r="AQ18" s="304">
        <v>12</v>
      </c>
      <c r="AR18" s="304">
        <v>6</v>
      </c>
      <c r="AS18" s="304">
        <v>42</v>
      </c>
      <c r="AT18" s="304">
        <v>8</v>
      </c>
      <c r="AU18" s="304">
        <v>22</v>
      </c>
      <c r="AV18" s="304">
        <v>11</v>
      </c>
      <c r="AW18" s="304">
        <v>4</v>
      </c>
      <c r="AX18" s="304"/>
      <c r="AY18" s="304">
        <v>23</v>
      </c>
      <c r="AZ18" s="304">
        <v>12</v>
      </c>
      <c r="BA18" s="304">
        <v>18</v>
      </c>
      <c r="BB18" s="304">
        <v>9</v>
      </c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7">
        <f t="shared" si="3"/>
        <v>626</v>
      </c>
      <c r="BN18" s="308">
        <f t="shared" si="3"/>
        <v>501</v>
      </c>
    </row>
    <row r="19" spans="1:66" s="14" customFormat="1" ht="12" x14ac:dyDescent="0.2">
      <c r="A19" s="299">
        <v>13</v>
      </c>
      <c r="B19" s="14" t="s">
        <v>72</v>
      </c>
      <c r="C19" s="140">
        <v>364</v>
      </c>
      <c r="D19" s="140">
        <v>353</v>
      </c>
      <c r="E19" s="140">
        <v>101</v>
      </c>
      <c r="F19" s="140">
        <v>97</v>
      </c>
      <c r="G19" s="140"/>
      <c r="H19" s="140"/>
      <c r="I19" s="140">
        <v>15</v>
      </c>
      <c r="J19" s="140">
        <v>13</v>
      </c>
      <c r="K19" s="140">
        <v>81</v>
      </c>
      <c r="L19" s="140">
        <v>77</v>
      </c>
      <c r="M19" s="140">
        <v>17</v>
      </c>
      <c r="N19" s="140">
        <v>17</v>
      </c>
      <c r="O19" s="140">
        <v>2</v>
      </c>
      <c r="P19" s="140">
        <v>1</v>
      </c>
      <c r="Q19" s="140">
        <v>16</v>
      </c>
      <c r="R19" s="140">
        <v>14</v>
      </c>
      <c r="S19" s="140">
        <v>73</v>
      </c>
      <c r="T19" s="140">
        <v>60</v>
      </c>
      <c r="U19" s="140">
        <v>17</v>
      </c>
      <c r="V19" s="140">
        <v>15</v>
      </c>
      <c r="W19" s="140">
        <v>2</v>
      </c>
      <c r="X19" s="140">
        <v>2</v>
      </c>
      <c r="Y19" s="140">
        <v>39</v>
      </c>
      <c r="Z19" s="140">
        <v>30</v>
      </c>
      <c r="AA19" s="140">
        <v>23</v>
      </c>
      <c r="AB19" s="140">
        <v>21</v>
      </c>
      <c r="AC19" s="140">
        <v>16</v>
      </c>
      <c r="AD19" s="140">
        <v>16</v>
      </c>
      <c r="AE19" s="140">
        <v>28</v>
      </c>
      <c r="AF19" s="140">
        <v>22</v>
      </c>
      <c r="AG19" s="140">
        <v>11</v>
      </c>
      <c r="AH19" s="141">
        <v>10</v>
      </c>
      <c r="AI19" s="300">
        <v>13</v>
      </c>
      <c r="AJ19" s="14" t="s">
        <v>72</v>
      </c>
      <c r="AK19" s="140">
        <v>48</v>
      </c>
      <c r="AL19" s="140">
        <v>38</v>
      </c>
      <c r="AM19" s="140">
        <v>13</v>
      </c>
      <c r="AN19" s="140">
        <v>12</v>
      </c>
      <c r="AO19" s="140">
        <v>3</v>
      </c>
      <c r="AP19" s="140">
        <v>2</v>
      </c>
      <c r="AQ19" s="140">
        <v>21</v>
      </c>
      <c r="AR19" s="140">
        <v>13</v>
      </c>
      <c r="AS19" s="140">
        <v>89</v>
      </c>
      <c r="AT19" s="140">
        <v>26</v>
      </c>
      <c r="AU19" s="140">
        <v>41</v>
      </c>
      <c r="AV19" s="140">
        <v>25</v>
      </c>
      <c r="AW19" s="140">
        <v>9</v>
      </c>
      <c r="AX19" s="140">
        <v>3</v>
      </c>
      <c r="AY19" s="140">
        <v>27</v>
      </c>
      <c r="AZ19" s="140">
        <v>12</v>
      </c>
      <c r="BA19" s="140">
        <v>37</v>
      </c>
      <c r="BB19" s="140">
        <v>20</v>
      </c>
      <c r="BC19" s="140"/>
      <c r="BD19" s="140"/>
      <c r="BE19" s="140"/>
      <c r="BF19" s="140"/>
      <c r="BG19" s="140"/>
      <c r="BH19" s="140"/>
      <c r="BI19" s="140"/>
      <c r="BJ19" s="140"/>
      <c r="BK19" s="140">
        <v>5</v>
      </c>
      <c r="BL19" s="140">
        <v>3</v>
      </c>
      <c r="BM19" s="301">
        <f t="shared" si="3"/>
        <v>1098</v>
      </c>
      <c r="BN19" s="302">
        <f t="shared" si="3"/>
        <v>902</v>
      </c>
    </row>
    <row r="20" spans="1:66" s="14" customFormat="1" ht="12" x14ac:dyDescent="0.2">
      <c r="A20" s="303">
        <v>14</v>
      </c>
      <c r="B20" s="21" t="s">
        <v>73</v>
      </c>
      <c r="C20" s="304">
        <v>321</v>
      </c>
      <c r="D20" s="304">
        <v>318</v>
      </c>
      <c r="E20" s="304">
        <v>78</v>
      </c>
      <c r="F20" s="304">
        <v>73</v>
      </c>
      <c r="G20" s="304"/>
      <c r="H20" s="304"/>
      <c r="I20" s="304">
        <v>9</v>
      </c>
      <c r="J20" s="304">
        <v>9</v>
      </c>
      <c r="K20" s="304">
        <v>51</v>
      </c>
      <c r="L20" s="304">
        <v>50</v>
      </c>
      <c r="M20" s="304">
        <v>18</v>
      </c>
      <c r="N20" s="304">
        <v>17</v>
      </c>
      <c r="O20" s="304">
        <v>1</v>
      </c>
      <c r="P20" s="304">
        <v>1</v>
      </c>
      <c r="Q20" s="304">
        <v>17</v>
      </c>
      <c r="R20" s="304">
        <v>11</v>
      </c>
      <c r="S20" s="304">
        <v>49</v>
      </c>
      <c r="T20" s="304">
        <v>40</v>
      </c>
      <c r="U20" s="304">
        <v>9</v>
      </c>
      <c r="V20" s="304">
        <v>9</v>
      </c>
      <c r="W20" s="304">
        <v>10</v>
      </c>
      <c r="X20" s="304">
        <v>8</v>
      </c>
      <c r="Y20" s="304">
        <v>26</v>
      </c>
      <c r="Z20" s="304">
        <v>16</v>
      </c>
      <c r="AA20" s="304">
        <v>16</v>
      </c>
      <c r="AB20" s="304">
        <v>15</v>
      </c>
      <c r="AC20" s="304">
        <v>20</v>
      </c>
      <c r="AD20" s="304">
        <v>18</v>
      </c>
      <c r="AE20" s="304">
        <v>14</v>
      </c>
      <c r="AF20" s="304">
        <v>11</v>
      </c>
      <c r="AG20" s="304">
        <v>8</v>
      </c>
      <c r="AH20" s="305">
        <v>5</v>
      </c>
      <c r="AI20" s="306">
        <v>14</v>
      </c>
      <c r="AJ20" s="21" t="s">
        <v>73</v>
      </c>
      <c r="AK20" s="304">
        <v>32</v>
      </c>
      <c r="AL20" s="304">
        <v>26</v>
      </c>
      <c r="AM20" s="304">
        <v>6</v>
      </c>
      <c r="AN20" s="304">
        <v>4</v>
      </c>
      <c r="AO20" s="304">
        <v>11</v>
      </c>
      <c r="AP20" s="304">
        <v>8</v>
      </c>
      <c r="AQ20" s="304">
        <v>13</v>
      </c>
      <c r="AR20" s="304">
        <v>10</v>
      </c>
      <c r="AS20" s="304">
        <v>62</v>
      </c>
      <c r="AT20" s="304">
        <v>19</v>
      </c>
      <c r="AU20" s="304">
        <v>34</v>
      </c>
      <c r="AV20" s="304">
        <v>27</v>
      </c>
      <c r="AW20" s="304">
        <v>4</v>
      </c>
      <c r="AX20" s="304">
        <v>3</v>
      </c>
      <c r="AY20" s="304">
        <v>27</v>
      </c>
      <c r="AZ20" s="304">
        <v>13</v>
      </c>
      <c r="BA20" s="304">
        <v>21</v>
      </c>
      <c r="BB20" s="304">
        <v>13</v>
      </c>
      <c r="BC20" s="304"/>
      <c r="BD20" s="304"/>
      <c r="BE20" s="304"/>
      <c r="BF20" s="304"/>
      <c r="BG20" s="304"/>
      <c r="BH20" s="304"/>
      <c r="BI20" s="304"/>
      <c r="BJ20" s="304"/>
      <c r="BK20" s="304">
        <v>7</v>
      </c>
      <c r="BL20" s="304">
        <v>6</v>
      </c>
      <c r="BM20" s="307">
        <f t="shared" si="3"/>
        <v>864</v>
      </c>
      <c r="BN20" s="308">
        <f t="shared" si="3"/>
        <v>730</v>
      </c>
    </row>
    <row r="21" spans="1:66" s="14" customFormat="1" ht="12" x14ac:dyDescent="0.2">
      <c r="A21" s="299">
        <v>15</v>
      </c>
      <c r="B21" s="14" t="s">
        <v>74</v>
      </c>
      <c r="C21" s="140">
        <v>357</v>
      </c>
      <c r="D21" s="140">
        <v>341</v>
      </c>
      <c r="E21" s="140">
        <v>95</v>
      </c>
      <c r="F21" s="140">
        <v>81</v>
      </c>
      <c r="G21" s="140"/>
      <c r="H21" s="140"/>
      <c r="I21" s="140">
        <v>11</v>
      </c>
      <c r="J21" s="140">
        <v>10</v>
      </c>
      <c r="K21" s="140">
        <v>50</v>
      </c>
      <c r="L21" s="140">
        <v>45</v>
      </c>
      <c r="M21" s="140">
        <v>33</v>
      </c>
      <c r="N21" s="140">
        <v>31</v>
      </c>
      <c r="O21" s="140">
        <v>1</v>
      </c>
      <c r="P21" s="140">
        <v>1</v>
      </c>
      <c r="Q21" s="140">
        <v>9</v>
      </c>
      <c r="R21" s="140">
        <v>5</v>
      </c>
      <c r="S21" s="140">
        <v>61</v>
      </c>
      <c r="T21" s="140">
        <v>41</v>
      </c>
      <c r="U21" s="140">
        <v>23</v>
      </c>
      <c r="V21" s="140">
        <v>15</v>
      </c>
      <c r="W21" s="140">
        <v>9</v>
      </c>
      <c r="X21" s="140">
        <v>4</v>
      </c>
      <c r="Y21" s="140">
        <v>30</v>
      </c>
      <c r="Z21" s="140">
        <v>18</v>
      </c>
      <c r="AA21" s="140">
        <v>29</v>
      </c>
      <c r="AB21" s="140">
        <v>22</v>
      </c>
      <c r="AC21" s="140">
        <v>9</v>
      </c>
      <c r="AD21" s="140">
        <v>8</v>
      </c>
      <c r="AE21" s="140">
        <v>36</v>
      </c>
      <c r="AF21" s="140">
        <v>32</v>
      </c>
      <c r="AG21" s="140">
        <v>15</v>
      </c>
      <c r="AH21" s="141">
        <v>8</v>
      </c>
      <c r="AI21" s="300">
        <v>15</v>
      </c>
      <c r="AJ21" s="14" t="s">
        <v>74</v>
      </c>
      <c r="AK21" s="140">
        <v>45</v>
      </c>
      <c r="AL21" s="140">
        <v>30</v>
      </c>
      <c r="AM21" s="140">
        <v>9</v>
      </c>
      <c r="AN21" s="140">
        <v>4</v>
      </c>
      <c r="AO21" s="140">
        <v>3</v>
      </c>
      <c r="AP21" s="140">
        <v>1</v>
      </c>
      <c r="AQ21" s="140">
        <v>26</v>
      </c>
      <c r="AR21" s="140">
        <v>18</v>
      </c>
      <c r="AS21" s="140">
        <v>81</v>
      </c>
      <c r="AT21" s="140">
        <v>22</v>
      </c>
      <c r="AU21" s="140">
        <v>36</v>
      </c>
      <c r="AV21" s="140">
        <v>17</v>
      </c>
      <c r="AW21" s="140">
        <v>18</v>
      </c>
      <c r="AX21" s="140">
        <v>3</v>
      </c>
      <c r="AY21" s="140">
        <v>18</v>
      </c>
      <c r="AZ21" s="140">
        <v>6</v>
      </c>
      <c r="BA21" s="140">
        <v>42</v>
      </c>
      <c r="BB21" s="140">
        <v>23</v>
      </c>
      <c r="BC21" s="140"/>
      <c r="BD21" s="140"/>
      <c r="BE21" s="140"/>
      <c r="BF21" s="140"/>
      <c r="BG21" s="140"/>
      <c r="BH21" s="140"/>
      <c r="BI21" s="140"/>
      <c r="BJ21" s="140"/>
      <c r="BK21" s="140">
        <v>7</v>
      </c>
      <c r="BL21" s="140">
        <v>3</v>
      </c>
      <c r="BM21" s="301">
        <f t="shared" si="3"/>
        <v>1053</v>
      </c>
      <c r="BN21" s="302">
        <f t="shared" si="3"/>
        <v>789</v>
      </c>
    </row>
    <row r="22" spans="1:66" s="14" customFormat="1" ht="12" x14ac:dyDescent="0.2">
      <c r="A22" s="303">
        <v>16</v>
      </c>
      <c r="B22" s="21" t="s">
        <v>75</v>
      </c>
      <c r="C22" s="304">
        <v>333</v>
      </c>
      <c r="D22" s="304">
        <v>315</v>
      </c>
      <c r="E22" s="304">
        <v>106</v>
      </c>
      <c r="F22" s="304">
        <v>100</v>
      </c>
      <c r="G22" s="304">
        <v>1</v>
      </c>
      <c r="H22" s="304"/>
      <c r="I22" s="304">
        <v>8</v>
      </c>
      <c r="J22" s="304">
        <v>8</v>
      </c>
      <c r="K22" s="304">
        <v>48</v>
      </c>
      <c r="L22" s="304">
        <v>44</v>
      </c>
      <c r="M22" s="304">
        <v>48</v>
      </c>
      <c r="N22" s="304">
        <v>47</v>
      </c>
      <c r="O22" s="304"/>
      <c r="P22" s="304"/>
      <c r="Q22" s="304">
        <v>14</v>
      </c>
      <c r="R22" s="304">
        <v>6</v>
      </c>
      <c r="S22" s="304">
        <v>71</v>
      </c>
      <c r="T22" s="304">
        <v>46</v>
      </c>
      <c r="U22" s="304">
        <v>21</v>
      </c>
      <c r="V22" s="304">
        <v>11</v>
      </c>
      <c r="W22" s="304">
        <v>5</v>
      </c>
      <c r="X22" s="304">
        <v>2</v>
      </c>
      <c r="Y22" s="304">
        <v>34</v>
      </c>
      <c r="Z22" s="304">
        <v>21</v>
      </c>
      <c r="AA22" s="304">
        <v>29</v>
      </c>
      <c r="AB22" s="304">
        <v>29</v>
      </c>
      <c r="AC22" s="304">
        <v>12</v>
      </c>
      <c r="AD22" s="304">
        <v>10</v>
      </c>
      <c r="AE22" s="304">
        <v>38</v>
      </c>
      <c r="AF22" s="304">
        <v>33</v>
      </c>
      <c r="AG22" s="304">
        <v>15</v>
      </c>
      <c r="AH22" s="305">
        <v>10</v>
      </c>
      <c r="AI22" s="306">
        <v>16</v>
      </c>
      <c r="AJ22" s="21" t="s">
        <v>75</v>
      </c>
      <c r="AK22" s="304">
        <v>39</v>
      </c>
      <c r="AL22" s="304">
        <v>26</v>
      </c>
      <c r="AM22" s="304">
        <v>17</v>
      </c>
      <c r="AN22" s="304">
        <v>12</v>
      </c>
      <c r="AO22" s="304">
        <v>4</v>
      </c>
      <c r="AP22" s="304">
        <v>3</v>
      </c>
      <c r="AQ22" s="304">
        <v>26</v>
      </c>
      <c r="AR22" s="304">
        <v>15</v>
      </c>
      <c r="AS22" s="304">
        <v>68</v>
      </c>
      <c r="AT22" s="304">
        <v>13</v>
      </c>
      <c r="AU22" s="304">
        <v>34</v>
      </c>
      <c r="AV22" s="304">
        <v>25</v>
      </c>
      <c r="AW22" s="304">
        <v>18</v>
      </c>
      <c r="AX22" s="304">
        <v>2</v>
      </c>
      <c r="AY22" s="304">
        <v>19</v>
      </c>
      <c r="AZ22" s="304">
        <v>9</v>
      </c>
      <c r="BA22" s="304">
        <v>37</v>
      </c>
      <c r="BB22" s="304">
        <v>21</v>
      </c>
      <c r="BC22" s="304"/>
      <c r="BD22" s="304"/>
      <c r="BE22" s="304"/>
      <c r="BF22" s="304"/>
      <c r="BG22" s="304"/>
      <c r="BH22" s="304"/>
      <c r="BI22" s="304"/>
      <c r="BJ22" s="304"/>
      <c r="BK22" s="304">
        <v>5</v>
      </c>
      <c r="BL22" s="304">
        <v>3</v>
      </c>
      <c r="BM22" s="307">
        <f t="shared" si="3"/>
        <v>1050</v>
      </c>
      <c r="BN22" s="308">
        <f t="shared" si="3"/>
        <v>811</v>
      </c>
    </row>
    <row r="23" spans="1:66" s="14" customFormat="1" ht="12" x14ac:dyDescent="0.2">
      <c r="A23" s="299">
        <v>17</v>
      </c>
      <c r="B23" s="14" t="s">
        <v>76</v>
      </c>
      <c r="C23" s="140">
        <v>474</v>
      </c>
      <c r="D23" s="140">
        <v>450</v>
      </c>
      <c r="E23" s="140">
        <v>150</v>
      </c>
      <c r="F23" s="140">
        <v>141</v>
      </c>
      <c r="G23" s="140"/>
      <c r="H23" s="140"/>
      <c r="I23" s="140">
        <v>32</v>
      </c>
      <c r="J23" s="140">
        <v>27</v>
      </c>
      <c r="K23" s="140">
        <v>107</v>
      </c>
      <c r="L23" s="140">
        <v>103</v>
      </c>
      <c r="M23" s="140">
        <v>12</v>
      </c>
      <c r="N23" s="140">
        <v>12</v>
      </c>
      <c r="O23" s="140"/>
      <c r="P23" s="140"/>
      <c r="Q23" s="140">
        <v>32</v>
      </c>
      <c r="R23" s="140">
        <v>19</v>
      </c>
      <c r="S23" s="140">
        <v>111</v>
      </c>
      <c r="T23" s="140">
        <v>79</v>
      </c>
      <c r="U23" s="140">
        <v>12</v>
      </c>
      <c r="V23" s="140">
        <v>7</v>
      </c>
      <c r="W23" s="140">
        <v>7</v>
      </c>
      <c r="X23" s="140">
        <v>4</v>
      </c>
      <c r="Y23" s="140">
        <v>49</v>
      </c>
      <c r="Z23" s="140">
        <v>37</v>
      </c>
      <c r="AA23" s="140">
        <v>47</v>
      </c>
      <c r="AB23" s="140">
        <v>42</v>
      </c>
      <c r="AC23" s="140">
        <v>9</v>
      </c>
      <c r="AD23" s="140">
        <v>9</v>
      </c>
      <c r="AE23" s="140">
        <v>52</v>
      </c>
      <c r="AF23" s="140">
        <v>44</v>
      </c>
      <c r="AG23" s="140">
        <v>17</v>
      </c>
      <c r="AH23" s="141">
        <v>12</v>
      </c>
      <c r="AI23" s="300">
        <v>17</v>
      </c>
      <c r="AJ23" s="14" t="s">
        <v>76</v>
      </c>
      <c r="AK23" s="140">
        <v>71</v>
      </c>
      <c r="AL23" s="140">
        <v>48</v>
      </c>
      <c r="AM23" s="140">
        <v>28</v>
      </c>
      <c r="AN23" s="140">
        <v>23</v>
      </c>
      <c r="AO23" s="140">
        <v>7</v>
      </c>
      <c r="AP23" s="140">
        <v>4</v>
      </c>
      <c r="AQ23" s="140">
        <v>33</v>
      </c>
      <c r="AR23" s="140">
        <v>22</v>
      </c>
      <c r="AS23" s="140">
        <v>107</v>
      </c>
      <c r="AT23" s="140">
        <v>24</v>
      </c>
      <c r="AU23" s="140">
        <v>56</v>
      </c>
      <c r="AV23" s="140">
        <v>34</v>
      </c>
      <c r="AW23" s="140">
        <v>24</v>
      </c>
      <c r="AX23" s="140">
        <v>7</v>
      </c>
      <c r="AY23" s="140">
        <v>28</v>
      </c>
      <c r="AZ23" s="140">
        <v>13</v>
      </c>
      <c r="BA23" s="140">
        <v>57</v>
      </c>
      <c r="BB23" s="140">
        <v>30</v>
      </c>
      <c r="BC23" s="140"/>
      <c r="BD23" s="140"/>
      <c r="BE23" s="140"/>
      <c r="BF23" s="140"/>
      <c r="BG23" s="140"/>
      <c r="BH23" s="140"/>
      <c r="BI23" s="140"/>
      <c r="BJ23" s="140"/>
      <c r="BK23" s="140">
        <v>17</v>
      </c>
      <c r="BL23" s="140">
        <v>11</v>
      </c>
      <c r="BM23" s="301">
        <f t="shared" si="3"/>
        <v>1539</v>
      </c>
      <c r="BN23" s="302">
        <f t="shared" si="3"/>
        <v>1202</v>
      </c>
    </row>
    <row r="24" spans="1:66" s="14" customFormat="1" ht="12" x14ac:dyDescent="0.2">
      <c r="A24" s="303">
        <v>18</v>
      </c>
      <c r="B24" s="21" t="s">
        <v>77</v>
      </c>
      <c r="C24" s="304">
        <v>293</v>
      </c>
      <c r="D24" s="304">
        <v>284</v>
      </c>
      <c r="E24" s="304">
        <v>77</v>
      </c>
      <c r="F24" s="304">
        <v>74</v>
      </c>
      <c r="G24" s="304"/>
      <c r="H24" s="304"/>
      <c r="I24" s="304">
        <v>17</v>
      </c>
      <c r="J24" s="304">
        <v>15</v>
      </c>
      <c r="K24" s="304">
        <v>51</v>
      </c>
      <c r="L24" s="304">
        <v>47</v>
      </c>
      <c r="M24" s="304">
        <v>7</v>
      </c>
      <c r="N24" s="304">
        <v>7</v>
      </c>
      <c r="O24" s="304">
        <v>1</v>
      </c>
      <c r="P24" s="304">
        <v>1</v>
      </c>
      <c r="Q24" s="304">
        <v>15</v>
      </c>
      <c r="R24" s="304">
        <v>8</v>
      </c>
      <c r="S24" s="304">
        <v>46</v>
      </c>
      <c r="T24" s="304">
        <v>36</v>
      </c>
      <c r="U24" s="304">
        <v>7</v>
      </c>
      <c r="V24" s="304">
        <v>4</v>
      </c>
      <c r="W24" s="304">
        <v>11</v>
      </c>
      <c r="X24" s="304">
        <v>8</v>
      </c>
      <c r="Y24" s="304">
        <v>18</v>
      </c>
      <c r="Z24" s="304">
        <v>11</v>
      </c>
      <c r="AA24" s="304">
        <v>15</v>
      </c>
      <c r="AB24" s="304">
        <v>15</v>
      </c>
      <c r="AC24" s="304">
        <v>13</v>
      </c>
      <c r="AD24" s="304">
        <v>11</v>
      </c>
      <c r="AE24" s="304">
        <v>20</v>
      </c>
      <c r="AF24" s="304">
        <v>14</v>
      </c>
      <c r="AG24" s="304">
        <v>11</v>
      </c>
      <c r="AH24" s="305">
        <v>10</v>
      </c>
      <c r="AI24" s="306">
        <v>18</v>
      </c>
      <c r="AJ24" s="21" t="s">
        <v>77</v>
      </c>
      <c r="AK24" s="304">
        <v>21</v>
      </c>
      <c r="AL24" s="304">
        <v>15</v>
      </c>
      <c r="AM24" s="304">
        <v>6</v>
      </c>
      <c r="AN24" s="304">
        <v>5</v>
      </c>
      <c r="AO24" s="304">
        <v>9</v>
      </c>
      <c r="AP24" s="304">
        <v>6</v>
      </c>
      <c r="AQ24" s="304">
        <v>12</v>
      </c>
      <c r="AR24" s="304">
        <v>8</v>
      </c>
      <c r="AS24" s="304">
        <v>60</v>
      </c>
      <c r="AT24" s="304">
        <v>11</v>
      </c>
      <c r="AU24" s="304">
        <v>27</v>
      </c>
      <c r="AV24" s="304">
        <v>12</v>
      </c>
      <c r="AW24" s="304">
        <v>8</v>
      </c>
      <c r="AX24" s="304">
        <v>3</v>
      </c>
      <c r="AY24" s="304">
        <v>18</v>
      </c>
      <c r="AZ24" s="304">
        <v>5</v>
      </c>
      <c r="BA24" s="304">
        <v>22</v>
      </c>
      <c r="BB24" s="304">
        <v>12</v>
      </c>
      <c r="BC24" s="304"/>
      <c r="BD24" s="304"/>
      <c r="BE24" s="304"/>
      <c r="BF24" s="304"/>
      <c r="BG24" s="304"/>
      <c r="BH24" s="304"/>
      <c r="BI24" s="304"/>
      <c r="BJ24" s="304"/>
      <c r="BK24" s="304">
        <v>7</v>
      </c>
      <c r="BL24" s="304">
        <v>4</v>
      </c>
      <c r="BM24" s="307">
        <f t="shared" si="3"/>
        <v>792</v>
      </c>
      <c r="BN24" s="308">
        <f t="shared" si="3"/>
        <v>626</v>
      </c>
    </row>
    <row r="25" spans="1:66" s="14" customFormat="1" ht="12" x14ac:dyDescent="0.2">
      <c r="A25" s="299">
        <v>19</v>
      </c>
      <c r="B25" s="14" t="s">
        <v>78</v>
      </c>
      <c r="C25" s="140">
        <v>351</v>
      </c>
      <c r="D25" s="140">
        <v>331</v>
      </c>
      <c r="E25" s="140">
        <v>103</v>
      </c>
      <c r="F25" s="140">
        <v>101</v>
      </c>
      <c r="G25" s="140"/>
      <c r="H25" s="140"/>
      <c r="I25" s="140">
        <v>28</v>
      </c>
      <c r="J25" s="140">
        <v>26</v>
      </c>
      <c r="K25" s="140">
        <v>136</v>
      </c>
      <c r="L25" s="140">
        <v>131</v>
      </c>
      <c r="M25" s="140">
        <v>3</v>
      </c>
      <c r="N25" s="140">
        <v>3</v>
      </c>
      <c r="O25" s="140">
        <v>15</v>
      </c>
      <c r="P25" s="140">
        <v>15</v>
      </c>
      <c r="Q25" s="140">
        <v>35</v>
      </c>
      <c r="R25" s="140">
        <v>24</v>
      </c>
      <c r="S25" s="140">
        <v>81</v>
      </c>
      <c r="T25" s="140">
        <v>63</v>
      </c>
      <c r="U25" s="140">
        <v>2</v>
      </c>
      <c r="V25" s="140">
        <v>1</v>
      </c>
      <c r="W25" s="140">
        <v>3</v>
      </c>
      <c r="X25" s="140">
        <v>2</v>
      </c>
      <c r="Y25" s="140">
        <v>35</v>
      </c>
      <c r="Z25" s="140">
        <v>25</v>
      </c>
      <c r="AA25" s="140">
        <v>33</v>
      </c>
      <c r="AB25" s="140">
        <v>30</v>
      </c>
      <c r="AC25" s="140">
        <v>5</v>
      </c>
      <c r="AD25" s="140">
        <v>5</v>
      </c>
      <c r="AE25" s="140">
        <v>37</v>
      </c>
      <c r="AF25" s="140">
        <v>32</v>
      </c>
      <c r="AG25" s="140">
        <v>2</v>
      </c>
      <c r="AH25" s="141"/>
      <c r="AI25" s="300">
        <v>19</v>
      </c>
      <c r="AJ25" s="14" t="s">
        <v>78</v>
      </c>
      <c r="AK25" s="140">
        <v>61</v>
      </c>
      <c r="AL25" s="140">
        <v>49</v>
      </c>
      <c r="AM25" s="140">
        <v>4</v>
      </c>
      <c r="AN25" s="140">
        <v>2</v>
      </c>
      <c r="AO25" s="140"/>
      <c r="AP25" s="140"/>
      <c r="AQ25" s="140">
        <v>20</v>
      </c>
      <c r="AR25" s="140">
        <v>17</v>
      </c>
      <c r="AS25" s="140">
        <v>69</v>
      </c>
      <c r="AT25" s="140">
        <v>21</v>
      </c>
      <c r="AU25" s="140">
        <v>39</v>
      </c>
      <c r="AV25" s="140">
        <v>25</v>
      </c>
      <c r="AW25" s="140">
        <v>7</v>
      </c>
      <c r="AX25" s="140">
        <v>6</v>
      </c>
      <c r="AY25" s="140">
        <v>27</v>
      </c>
      <c r="AZ25" s="140">
        <v>14</v>
      </c>
      <c r="BA25" s="140">
        <v>29</v>
      </c>
      <c r="BB25" s="140">
        <v>18</v>
      </c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301">
        <f t="shared" si="3"/>
        <v>1125</v>
      </c>
      <c r="BN25" s="302">
        <f t="shared" si="3"/>
        <v>941</v>
      </c>
    </row>
    <row r="26" spans="1:66" s="14" customFormat="1" ht="12" x14ac:dyDescent="0.2">
      <c r="A26" s="303">
        <v>20</v>
      </c>
      <c r="B26" s="21" t="s">
        <v>79</v>
      </c>
      <c r="C26" s="304">
        <v>4749</v>
      </c>
      <c r="D26" s="304">
        <v>4626</v>
      </c>
      <c r="E26" s="304">
        <v>1240</v>
      </c>
      <c r="F26" s="304">
        <v>1166</v>
      </c>
      <c r="G26" s="304"/>
      <c r="H26" s="304"/>
      <c r="I26" s="304">
        <v>238</v>
      </c>
      <c r="J26" s="304">
        <v>211</v>
      </c>
      <c r="K26" s="304">
        <v>1517</v>
      </c>
      <c r="L26" s="304">
        <v>1403</v>
      </c>
      <c r="M26" s="304">
        <v>140</v>
      </c>
      <c r="N26" s="304">
        <v>134</v>
      </c>
      <c r="O26" s="304">
        <v>272</v>
      </c>
      <c r="P26" s="304">
        <v>244</v>
      </c>
      <c r="Q26" s="304">
        <v>322</v>
      </c>
      <c r="R26" s="304">
        <v>210</v>
      </c>
      <c r="S26" s="304">
        <v>1091</v>
      </c>
      <c r="T26" s="304">
        <v>803</v>
      </c>
      <c r="U26" s="304">
        <v>51</v>
      </c>
      <c r="V26" s="304">
        <v>38</v>
      </c>
      <c r="W26" s="304">
        <v>30</v>
      </c>
      <c r="X26" s="304">
        <v>25</v>
      </c>
      <c r="Y26" s="304">
        <v>437</v>
      </c>
      <c r="Z26" s="304">
        <v>332</v>
      </c>
      <c r="AA26" s="304">
        <v>327</v>
      </c>
      <c r="AB26" s="304">
        <v>303</v>
      </c>
      <c r="AC26" s="304">
        <v>139</v>
      </c>
      <c r="AD26" s="304">
        <v>125</v>
      </c>
      <c r="AE26" s="304">
        <v>410</v>
      </c>
      <c r="AF26" s="304">
        <v>370</v>
      </c>
      <c r="AG26" s="304">
        <v>120</v>
      </c>
      <c r="AH26" s="305">
        <v>89</v>
      </c>
      <c r="AI26" s="306">
        <v>20</v>
      </c>
      <c r="AJ26" s="21" t="s">
        <v>79</v>
      </c>
      <c r="AK26" s="304">
        <v>592</v>
      </c>
      <c r="AL26" s="304">
        <v>441</v>
      </c>
      <c r="AM26" s="304">
        <v>200</v>
      </c>
      <c r="AN26" s="304">
        <v>153</v>
      </c>
      <c r="AO26" s="304">
        <v>45</v>
      </c>
      <c r="AP26" s="304">
        <v>25</v>
      </c>
      <c r="AQ26" s="304">
        <v>223</v>
      </c>
      <c r="AR26" s="304">
        <v>168</v>
      </c>
      <c r="AS26" s="304">
        <v>923</v>
      </c>
      <c r="AT26" s="304">
        <v>304</v>
      </c>
      <c r="AU26" s="304">
        <v>523</v>
      </c>
      <c r="AV26" s="304">
        <v>343</v>
      </c>
      <c r="AW26" s="304">
        <v>150</v>
      </c>
      <c r="AX26" s="304">
        <v>83</v>
      </c>
      <c r="AY26" s="304">
        <v>278</v>
      </c>
      <c r="AZ26" s="304">
        <v>154</v>
      </c>
      <c r="BA26" s="304">
        <v>414</v>
      </c>
      <c r="BB26" s="304">
        <v>241</v>
      </c>
      <c r="BC26" s="304"/>
      <c r="BD26" s="304"/>
      <c r="BE26" s="304">
        <v>3</v>
      </c>
      <c r="BF26" s="304">
        <v>3</v>
      </c>
      <c r="BG26" s="304">
        <v>21</v>
      </c>
      <c r="BH26" s="304">
        <v>18</v>
      </c>
      <c r="BI26" s="304"/>
      <c r="BJ26" s="304"/>
      <c r="BK26" s="304">
        <v>34</v>
      </c>
      <c r="BL26" s="304">
        <v>28</v>
      </c>
      <c r="BM26" s="307">
        <f t="shared" si="3"/>
        <v>14489</v>
      </c>
      <c r="BN26" s="308">
        <f t="shared" si="3"/>
        <v>12040</v>
      </c>
    </row>
    <row r="27" spans="1:66" s="14" customFormat="1" ht="12" x14ac:dyDescent="0.2">
      <c r="A27" s="299">
        <v>21</v>
      </c>
      <c r="B27" s="14" t="s">
        <v>80</v>
      </c>
      <c r="C27" s="140">
        <v>316</v>
      </c>
      <c r="D27" s="140">
        <v>303</v>
      </c>
      <c r="E27" s="140">
        <v>105</v>
      </c>
      <c r="F27" s="140">
        <v>100</v>
      </c>
      <c r="G27" s="140"/>
      <c r="H27" s="140"/>
      <c r="I27" s="140">
        <v>35</v>
      </c>
      <c r="J27" s="140">
        <v>29</v>
      </c>
      <c r="K27" s="140">
        <v>143</v>
      </c>
      <c r="L27" s="140">
        <v>135</v>
      </c>
      <c r="M27" s="140">
        <v>2</v>
      </c>
      <c r="N27" s="140">
        <v>2</v>
      </c>
      <c r="O27" s="140">
        <v>9</v>
      </c>
      <c r="P27" s="140">
        <v>8</v>
      </c>
      <c r="Q27" s="140">
        <v>28</v>
      </c>
      <c r="R27" s="140">
        <v>20</v>
      </c>
      <c r="S27" s="140">
        <v>98</v>
      </c>
      <c r="T27" s="140">
        <v>71</v>
      </c>
      <c r="U27" s="140">
        <v>6</v>
      </c>
      <c r="V27" s="140">
        <v>3</v>
      </c>
      <c r="W27" s="140">
        <v>5</v>
      </c>
      <c r="X27" s="140">
        <v>5</v>
      </c>
      <c r="Y27" s="140">
        <v>42</v>
      </c>
      <c r="Z27" s="140">
        <v>35</v>
      </c>
      <c r="AA27" s="140">
        <v>35</v>
      </c>
      <c r="AB27" s="140">
        <v>32</v>
      </c>
      <c r="AC27" s="140">
        <v>7</v>
      </c>
      <c r="AD27" s="140">
        <v>5</v>
      </c>
      <c r="AE27" s="140">
        <v>36</v>
      </c>
      <c r="AF27" s="140">
        <v>32</v>
      </c>
      <c r="AG27" s="140">
        <v>2</v>
      </c>
      <c r="AH27" s="141">
        <v>2</v>
      </c>
      <c r="AI27" s="300">
        <v>21</v>
      </c>
      <c r="AJ27" s="14" t="s">
        <v>80</v>
      </c>
      <c r="AK27" s="140">
        <v>53</v>
      </c>
      <c r="AL27" s="140">
        <v>40</v>
      </c>
      <c r="AM27" s="140">
        <v>17</v>
      </c>
      <c r="AN27" s="140">
        <v>15</v>
      </c>
      <c r="AO27" s="140">
        <v>7</v>
      </c>
      <c r="AP27" s="140">
        <v>4</v>
      </c>
      <c r="AQ27" s="140">
        <v>15</v>
      </c>
      <c r="AR27" s="140">
        <v>10</v>
      </c>
      <c r="AS27" s="140">
        <v>79</v>
      </c>
      <c r="AT27" s="140">
        <v>30</v>
      </c>
      <c r="AU27" s="140">
        <v>47</v>
      </c>
      <c r="AV27" s="140">
        <v>33</v>
      </c>
      <c r="AW27" s="140">
        <v>15</v>
      </c>
      <c r="AX27" s="140">
        <v>6</v>
      </c>
      <c r="AY27" s="140">
        <v>15</v>
      </c>
      <c r="AZ27" s="140">
        <v>9</v>
      </c>
      <c r="BA27" s="140">
        <v>43</v>
      </c>
      <c r="BB27" s="140">
        <v>25</v>
      </c>
      <c r="BC27" s="140"/>
      <c r="BD27" s="140"/>
      <c r="BE27" s="140"/>
      <c r="BF27" s="140"/>
      <c r="BG27" s="140"/>
      <c r="BH27" s="140"/>
      <c r="BI27" s="140"/>
      <c r="BJ27" s="140"/>
      <c r="BK27" s="140">
        <v>2</v>
      </c>
      <c r="BL27" s="140"/>
      <c r="BM27" s="301">
        <f t="shared" si="3"/>
        <v>1162</v>
      </c>
      <c r="BN27" s="302">
        <f t="shared" si="3"/>
        <v>954</v>
      </c>
    </row>
    <row r="28" spans="1:66" s="14" customFormat="1" ht="12" x14ac:dyDescent="0.2">
      <c r="A28" s="303">
        <v>22</v>
      </c>
      <c r="B28" s="21" t="s">
        <v>81</v>
      </c>
      <c r="C28" s="304">
        <v>64</v>
      </c>
      <c r="D28" s="304">
        <v>62</v>
      </c>
      <c r="E28" s="304">
        <v>18</v>
      </c>
      <c r="F28" s="304">
        <v>16</v>
      </c>
      <c r="G28" s="304"/>
      <c r="H28" s="304"/>
      <c r="I28" s="304">
        <v>1</v>
      </c>
      <c r="J28" s="304">
        <v>1</v>
      </c>
      <c r="K28" s="304">
        <v>20</v>
      </c>
      <c r="L28" s="304">
        <v>19</v>
      </c>
      <c r="M28" s="304">
        <v>6</v>
      </c>
      <c r="N28" s="304">
        <v>6</v>
      </c>
      <c r="O28" s="304"/>
      <c r="P28" s="304"/>
      <c r="Q28" s="304">
        <v>4</v>
      </c>
      <c r="R28" s="304">
        <v>2</v>
      </c>
      <c r="S28" s="304">
        <v>10</v>
      </c>
      <c r="T28" s="304">
        <v>8</v>
      </c>
      <c r="U28" s="304">
        <v>2</v>
      </c>
      <c r="V28" s="304">
        <v>2</v>
      </c>
      <c r="W28" s="304">
        <v>2</v>
      </c>
      <c r="X28" s="304">
        <v>2</v>
      </c>
      <c r="Y28" s="304">
        <v>6</v>
      </c>
      <c r="Z28" s="304">
        <v>5</v>
      </c>
      <c r="AA28" s="304">
        <v>4</v>
      </c>
      <c r="AB28" s="304">
        <v>4</v>
      </c>
      <c r="AC28" s="304">
        <v>3</v>
      </c>
      <c r="AD28" s="304">
        <v>3</v>
      </c>
      <c r="AE28" s="304">
        <v>3</v>
      </c>
      <c r="AF28" s="304">
        <v>3</v>
      </c>
      <c r="AG28" s="304">
        <v>3</v>
      </c>
      <c r="AH28" s="305">
        <v>3</v>
      </c>
      <c r="AI28" s="306">
        <v>22</v>
      </c>
      <c r="AJ28" s="21" t="s">
        <v>81</v>
      </c>
      <c r="AK28" s="304">
        <v>9</v>
      </c>
      <c r="AL28" s="304">
        <v>5</v>
      </c>
      <c r="AM28" s="304">
        <v>4</v>
      </c>
      <c r="AN28" s="304">
        <v>2</v>
      </c>
      <c r="AO28" s="304"/>
      <c r="AP28" s="304"/>
      <c r="AQ28" s="304">
        <v>4</v>
      </c>
      <c r="AR28" s="304">
        <v>1</v>
      </c>
      <c r="AS28" s="304">
        <v>12</v>
      </c>
      <c r="AT28" s="304">
        <v>6</v>
      </c>
      <c r="AU28" s="304">
        <v>7</v>
      </c>
      <c r="AV28" s="304">
        <v>2</v>
      </c>
      <c r="AW28" s="304">
        <v>1</v>
      </c>
      <c r="AX28" s="304">
        <v>1</v>
      </c>
      <c r="AY28" s="304">
        <v>3</v>
      </c>
      <c r="AZ28" s="304">
        <v>2</v>
      </c>
      <c r="BA28" s="304">
        <v>7</v>
      </c>
      <c r="BB28" s="304">
        <v>4</v>
      </c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7">
        <f t="shared" si="3"/>
        <v>193</v>
      </c>
      <c r="BN28" s="308">
        <f t="shared" si="3"/>
        <v>159</v>
      </c>
    </row>
    <row r="29" spans="1:66" s="14" customFormat="1" ht="12" x14ac:dyDescent="0.2">
      <c r="A29" s="148">
        <v>23</v>
      </c>
      <c r="B29" s="167" t="s">
        <v>82</v>
      </c>
      <c r="C29" s="309">
        <v>5</v>
      </c>
      <c r="D29" s="309">
        <v>5</v>
      </c>
      <c r="E29" s="309">
        <v>9</v>
      </c>
      <c r="F29" s="309">
        <v>9</v>
      </c>
      <c r="G29" s="309"/>
      <c r="H29" s="309"/>
      <c r="I29" s="309"/>
      <c r="J29" s="309"/>
      <c r="K29" s="309">
        <v>12</v>
      </c>
      <c r="L29" s="309">
        <v>10</v>
      </c>
      <c r="M29" s="309"/>
      <c r="N29" s="309"/>
      <c r="O29" s="309">
        <v>2</v>
      </c>
      <c r="P29" s="309">
        <v>2</v>
      </c>
      <c r="Q29" s="309">
        <v>4</v>
      </c>
      <c r="R29" s="309">
        <v>1</v>
      </c>
      <c r="S29" s="309">
        <v>13</v>
      </c>
      <c r="T29" s="309">
        <v>10</v>
      </c>
      <c r="U29" s="309">
        <v>1</v>
      </c>
      <c r="V29" s="309"/>
      <c r="W29" s="309"/>
      <c r="X29" s="309"/>
      <c r="Y29" s="309">
        <v>8</v>
      </c>
      <c r="Z29" s="309">
        <v>5</v>
      </c>
      <c r="AA29" s="309">
        <v>8</v>
      </c>
      <c r="AB29" s="309">
        <v>6</v>
      </c>
      <c r="AC29" s="309">
        <v>1</v>
      </c>
      <c r="AD29" s="309">
        <v>1</v>
      </c>
      <c r="AE29" s="309">
        <v>8</v>
      </c>
      <c r="AF29" s="309">
        <v>8</v>
      </c>
      <c r="AG29" s="309">
        <v>2</v>
      </c>
      <c r="AH29" s="310">
        <v>1</v>
      </c>
      <c r="AI29" s="311">
        <v>23</v>
      </c>
      <c r="AJ29" s="167" t="s">
        <v>82</v>
      </c>
      <c r="AK29" s="309">
        <v>8</v>
      </c>
      <c r="AL29" s="309">
        <v>7</v>
      </c>
      <c r="AM29" s="309"/>
      <c r="AN29" s="309"/>
      <c r="AO29" s="309">
        <v>2</v>
      </c>
      <c r="AP29" s="309">
        <v>2</v>
      </c>
      <c r="AQ29" s="309">
        <v>3</v>
      </c>
      <c r="AR29" s="309">
        <v>2</v>
      </c>
      <c r="AS29" s="309">
        <v>4</v>
      </c>
      <c r="AT29" s="309"/>
      <c r="AU29" s="309">
        <v>3</v>
      </c>
      <c r="AV29" s="309">
        <v>1</v>
      </c>
      <c r="AW29" s="309">
        <v>1</v>
      </c>
      <c r="AX29" s="309"/>
      <c r="AY29" s="309">
        <v>2</v>
      </c>
      <c r="AZ29" s="309"/>
      <c r="BA29" s="309">
        <v>3</v>
      </c>
      <c r="BB29" s="309">
        <v>3</v>
      </c>
      <c r="BC29" s="309"/>
      <c r="BD29" s="309"/>
      <c r="BE29" s="309"/>
      <c r="BF29" s="309"/>
      <c r="BG29" s="309"/>
      <c r="BH29" s="309"/>
      <c r="BI29" s="309"/>
      <c r="BJ29" s="309"/>
      <c r="BK29" s="309">
        <v>3</v>
      </c>
      <c r="BL29" s="309">
        <v>3</v>
      </c>
      <c r="BM29" s="312">
        <f t="shared" si="3"/>
        <v>102</v>
      </c>
      <c r="BN29" s="313">
        <f t="shared" si="3"/>
        <v>76</v>
      </c>
    </row>
    <row r="31" spans="1:66" x14ac:dyDescent="0.2">
      <c r="B31" s="378" t="s">
        <v>1152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</row>
  </sheetData>
  <mergeCells count="38">
    <mergeCell ref="I4:J4"/>
    <mergeCell ref="A4:A5"/>
    <mergeCell ref="B4:B5"/>
    <mergeCell ref="C4:D4"/>
    <mergeCell ref="E4:F4"/>
    <mergeCell ref="G4:H4"/>
    <mergeCell ref="BM4:BN4"/>
    <mergeCell ref="A6:B6"/>
    <mergeCell ref="AI6:AJ6"/>
    <mergeCell ref="AS4:AT4"/>
    <mergeCell ref="AU4:AV4"/>
    <mergeCell ref="AW4:AX4"/>
    <mergeCell ref="AY4:AZ4"/>
    <mergeCell ref="BA4:BB4"/>
    <mergeCell ref="BC4:BD4"/>
    <mergeCell ref="AI4:AI5"/>
    <mergeCell ref="AJ4:AJ5"/>
    <mergeCell ref="AK4:AL4"/>
    <mergeCell ref="AM4:AN4"/>
    <mergeCell ref="AO4:AP4"/>
    <mergeCell ref="AQ4:AR4"/>
    <mergeCell ref="W4:X4"/>
    <mergeCell ref="B31:X31"/>
    <mergeCell ref="BE4:BF4"/>
    <mergeCell ref="BG4:BH4"/>
    <mergeCell ref="BI4:BJ4"/>
    <mergeCell ref="BK4:BL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42"/>
  <sheetViews>
    <sheetView topLeftCell="A15" zoomScale="70" zoomScaleNormal="70" workbookViewId="0">
      <selection activeCell="G30" sqref="G30"/>
    </sheetView>
  </sheetViews>
  <sheetFormatPr defaultRowHeight="14.25" x14ac:dyDescent="0.2"/>
  <cols>
    <col min="1" max="1" width="14.85546875" style="1" customWidth="1" collapsed="1"/>
    <col min="2" max="2" width="25.7109375" style="1" customWidth="1" collapsed="1"/>
    <col min="3" max="4" width="12.42578125" style="1" customWidth="1" collapsed="1"/>
    <col min="5" max="5" width="12.85546875" style="1" customWidth="1" collapsed="1"/>
    <col min="6" max="6" width="13.85546875" style="1" customWidth="1" collapsed="1"/>
    <col min="7" max="7" width="11.7109375" style="1" customWidth="1" collapsed="1"/>
    <col min="8" max="8" width="12.7109375" style="1" customWidth="1" collapsed="1"/>
    <col min="9" max="9" width="12.140625" style="1" customWidth="1" collapsed="1"/>
    <col min="10" max="10" width="12.85546875" style="1" customWidth="1" collapsed="1"/>
    <col min="11" max="11" width="13.42578125" style="1" customWidth="1" collapsed="1"/>
    <col min="12" max="12" width="12.5703125" style="1" customWidth="1" collapsed="1"/>
    <col min="13" max="13" width="12" style="1" customWidth="1" collapsed="1"/>
    <col min="14" max="15" width="14.28515625" style="1" customWidth="1" collapsed="1"/>
    <col min="16" max="16" width="13.7109375" style="1" customWidth="1" collapsed="1"/>
    <col min="17" max="17" width="12.5703125" style="1" customWidth="1" collapsed="1"/>
    <col min="18" max="19" width="9.140625" style="1"/>
    <col min="20" max="16384" width="9.140625" style="1" collapsed="1"/>
  </cols>
  <sheetData>
    <row r="1" spans="1:17" ht="20.25" customHeight="1" x14ac:dyDescent="0.2"/>
    <row r="2" spans="1:17" ht="20.25" customHeight="1" x14ac:dyDescent="0.25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4" spans="1:17" ht="18.75" customHeight="1" x14ac:dyDescent="0.2">
      <c r="A4" s="367" t="s">
        <v>1</v>
      </c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</row>
    <row r="5" spans="1:17" ht="30.75" customHeight="1" x14ac:dyDescent="0.2">
      <c r="A5" s="367"/>
      <c r="B5" s="367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3" t="s">
        <v>44</v>
      </c>
    </row>
    <row r="6" spans="1:17" ht="18" customHeight="1" x14ac:dyDescent="0.2">
      <c r="A6" s="361" t="s">
        <v>11</v>
      </c>
      <c r="B6" s="361"/>
      <c r="C6" s="359">
        <f t="shared" ref="C6:G6" si="0">SUM(C7:C8)</f>
        <v>742</v>
      </c>
      <c r="D6" s="359">
        <f t="shared" si="0"/>
        <v>754</v>
      </c>
      <c r="E6" s="359">
        <f t="shared" si="0"/>
        <v>748</v>
      </c>
      <c r="F6" s="359">
        <f t="shared" si="0"/>
        <v>755</v>
      </c>
      <c r="G6" s="359">
        <f t="shared" si="0"/>
        <v>751</v>
      </c>
      <c r="H6" s="359">
        <f>SUM(H7:H8)</f>
        <v>752</v>
      </c>
      <c r="I6" s="359">
        <f>SUM(I7:I8)</f>
        <v>755</v>
      </c>
      <c r="J6" s="359">
        <f>SUM(J7:J8)</f>
        <v>756</v>
      </c>
      <c r="K6" s="359">
        <f t="shared" ref="K6:N6" si="1">SUM(K7:K8)</f>
        <v>762</v>
      </c>
      <c r="L6" s="359">
        <f t="shared" si="1"/>
        <v>768</v>
      </c>
      <c r="M6" s="359">
        <f t="shared" si="1"/>
        <v>778</v>
      </c>
      <c r="N6" s="359">
        <f t="shared" si="1"/>
        <v>798</v>
      </c>
      <c r="O6" s="359">
        <f t="shared" ref="O6:P6" si="2">SUM(O7:O8)</f>
        <v>803</v>
      </c>
      <c r="P6" s="359">
        <f t="shared" si="2"/>
        <v>820</v>
      </c>
      <c r="Q6" s="359">
        <f t="shared" ref="Q6" si="3">SUM(Q7:Q8)</f>
        <v>839</v>
      </c>
    </row>
    <row r="7" spans="1:17" ht="25.5" customHeight="1" x14ac:dyDescent="0.2">
      <c r="A7" s="362" t="s">
        <v>12</v>
      </c>
      <c r="B7" s="4" t="s">
        <v>13</v>
      </c>
      <c r="C7" s="358">
        <v>590</v>
      </c>
      <c r="D7" s="358">
        <v>597</v>
      </c>
      <c r="E7" s="358">
        <v>594</v>
      </c>
      <c r="F7" s="358">
        <v>605</v>
      </c>
      <c r="G7" s="358">
        <v>609</v>
      </c>
      <c r="H7" s="358">
        <v>614</v>
      </c>
      <c r="I7" s="358">
        <v>621</v>
      </c>
      <c r="J7" s="358">
        <v>628</v>
      </c>
      <c r="K7" s="5">
        <v>628</v>
      </c>
      <c r="L7" s="454">
        <v>636</v>
      </c>
      <c r="M7" s="454">
        <v>645</v>
      </c>
      <c r="N7" s="455">
        <v>652</v>
      </c>
      <c r="O7" s="455">
        <v>656</v>
      </c>
      <c r="P7" s="455">
        <v>662</v>
      </c>
      <c r="Q7" s="455">
        <v>672</v>
      </c>
    </row>
    <row r="8" spans="1:17" ht="22.5" customHeight="1" x14ac:dyDescent="0.2">
      <c r="A8" s="362"/>
      <c r="B8" s="4" t="s">
        <v>14</v>
      </c>
      <c r="C8" s="358">
        <v>152</v>
      </c>
      <c r="D8" s="358">
        <v>157</v>
      </c>
      <c r="E8" s="358">
        <v>154</v>
      </c>
      <c r="F8" s="358">
        <v>150</v>
      </c>
      <c r="G8" s="358">
        <v>142</v>
      </c>
      <c r="H8" s="358">
        <v>138</v>
      </c>
      <c r="I8" s="358">
        <v>134</v>
      </c>
      <c r="J8" s="358">
        <v>128</v>
      </c>
      <c r="K8" s="5">
        <v>134</v>
      </c>
      <c r="L8" s="454">
        <v>132</v>
      </c>
      <c r="M8" s="454">
        <v>133</v>
      </c>
      <c r="N8" s="455">
        <v>146</v>
      </c>
      <c r="O8" s="455">
        <v>147</v>
      </c>
      <c r="P8" s="455">
        <v>158</v>
      </c>
      <c r="Q8" s="455">
        <v>167</v>
      </c>
    </row>
    <row r="9" spans="1:17" ht="19.5" customHeight="1" x14ac:dyDescent="0.2">
      <c r="A9" s="362" t="s">
        <v>15</v>
      </c>
      <c r="B9" s="4" t="s">
        <v>16</v>
      </c>
      <c r="C9" s="358">
        <v>200</v>
      </c>
      <c r="D9" s="358">
        <v>210</v>
      </c>
      <c r="E9" s="358">
        <v>207</v>
      </c>
      <c r="F9" s="358">
        <v>209</v>
      </c>
      <c r="G9" s="358">
        <v>206</v>
      </c>
      <c r="H9" s="358">
        <v>206</v>
      </c>
      <c r="I9" s="358">
        <v>207</v>
      </c>
      <c r="J9" s="358">
        <v>203</v>
      </c>
      <c r="K9" s="5">
        <v>214</v>
      </c>
      <c r="L9" s="454">
        <v>215</v>
      </c>
      <c r="M9" s="454">
        <v>225</v>
      </c>
      <c r="N9" s="455">
        <v>239</v>
      </c>
      <c r="O9" s="455">
        <v>245</v>
      </c>
      <c r="P9" s="455">
        <v>258</v>
      </c>
      <c r="Q9" s="456">
        <v>277</v>
      </c>
    </row>
    <row r="10" spans="1:17" ht="20.25" customHeight="1" x14ac:dyDescent="0.2">
      <c r="A10" s="362"/>
      <c r="B10" s="4" t="s">
        <v>17</v>
      </c>
      <c r="C10" s="358">
        <v>542</v>
      </c>
      <c r="D10" s="358">
        <v>544</v>
      </c>
      <c r="E10" s="358">
        <v>541</v>
      </c>
      <c r="F10" s="358">
        <f>+F6-F9</f>
        <v>546</v>
      </c>
      <c r="G10" s="358">
        <v>545</v>
      </c>
      <c r="H10" s="358">
        <f>+H6-H9</f>
        <v>546</v>
      </c>
      <c r="I10" s="358">
        <f>+I6-I9</f>
        <v>548</v>
      </c>
      <c r="J10" s="358">
        <f>+J6-J9</f>
        <v>553</v>
      </c>
      <c r="K10" s="5">
        <v>548</v>
      </c>
      <c r="L10" s="454">
        <v>553</v>
      </c>
      <c r="M10" s="454">
        <v>553</v>
      </c>
      <c r="N10" s="455">
        <v>559</v>
      </c>
      <c r="O10" s="455">
        <v>558</v>
      </c>
      <c r="P10" s="455">
        <v>562</v>
      </c>
      <c r="Q10" s="455">
        <v>562</v>
      </c>
    </row>
    <row r="11" spans="1:17" ht="16.5" customHeight="1" x14ac:dyDescent="0.2">
      <c r="A11" s="361" t="s">
        <v>18</v>
      </c>
      <c r="B11" s="361"/>
      <c r="C11" s="6">
        <v>16770</v>
      </c>
      <c r="D11" s="6">
        <v>17428</v>
      </c>
      <c r="E11" s="6">
        <v>17626</v>
      </c>
      <c r="F11" s="6">
        <v>17626</v>
      </c>
      <c r="G11" s="6">
        <v>17683</v>
      </c>
      <c r="H11" s="6">
        <v>17591</v>
      </c>
      <c r="I11" s="6">
        <v>17619</v>
      </c>
      <c r="J11" s="6">
        <v>17960</v>
      </c>
      <c r="K11" s="6">
        <v>18521</v>
      </c>
      <c r="L11" s="6">
        <v>19304</v>
      </c>
      <c r="M11" s="6">
        <v>19677</v>
      </c>
      <c r="N11" s="6">
        <v>20211</v>
      </c>
      <c r="O11" s="6"/>
      <c r="P11" s="6">
        <v>21794</v>
      </c>
      <c r="Q11" s="6">
        <v>22979</v>
      </c>
    </row>
    <row r="12" spans="1:17" ht="31.5" customHeight="1" x14ac:dyDescent="0.2">
      <c r="A12" s="362" t="s">
        <v>19</v>
      </c>
      <c r="B12" s="362"/>
      <c r="C12" s="358">
        <v>636</v>
      </c>
      <c r="D12" s="358">
        <v>94</v>
      </c>
      <c r="E12" s="358">
        <v>146</v>
      </c>
      <c r="F12" s="358">
        <v>158</v>
      </c>
      <c r="G12" s="358">
        <v>179</v>
      </c>
      <c r="H12" s="358">
        <v>131</v>
      </c>
      <c r="I12" s="358">
        <v>136</v>
      </c>
      <c r="J12" s="358">
        <v>141</v>
      </c>
      <c r="K12" s="5">
        <v>157</v>
      </c>
      <c r="L12" s="454">
        <v>175</v>
      </c>
      <c r="M12" s="454">
        <v>224</v>
      </c>
      <c r="N12" s="455">
        <v>186</v>
      </c>
      <c r="O12" s="455">
        <v>212</v>
      </c>
      <c r="P12" s="455">
        <v>9</v>
      </c>
      <c r="Q12" s="455">
        <v>8</v>
      </c>
    </row>
    <row r="13" spans="1:17" ht="18" customHeight="1" x14ac:dyDescent="0.2">
      <c r="A13" s="361" t="s">
        <v>20</v>
      </c>
      <c r="B13" s="361"/>
      <c r="C13" s="6">
        <v>542505</v>
      </c>
      <c r="D13" s="6">
        <v>537546</v>
      </c>
      <c r="E13" s="6">
        <v>532058</v>
      </c>
      <c r="F13" s="6">
        <v>522066</v>
      </c>
      <c r="G13" s="6">
        <v>512213</v>
      </c>
      <c r="H13" s="6">
        <v>505409</v>
      </c>
      <c r="I13" s="6">
        <v>496123</v>
      </c>
      <c r="J13" s="6">
        <v>497022</v>
      </c>
      <c r="K13" s="6">
        <f t="shared" ref="K13:L13" si="4">K14+K15</f>
        <v>505816</v>
      </c>
      <c r="L13" s="6">
        <f t="shared" si="4"/>
        <v>535055</v>
      </c>
      <c r="M13" s="6">
        <v>551953</v>
      </c>
      <c r="N13" s="6">
        <f>N14+N15</f>
        <v>572752</v>
      </c>
      <c r="O13" s="6">
        <f>O14+O15</f>
        <v>593150</v>
      </c>
      <c r="P13" s="6">
        <f>P14+P15</f>
        <v>640449</v>
      </c>
      <c r="Q13" s="6">
        <f>Q14+Q15</f>
        <v>680837</v>
      </c>
    </row>
    <row r="14" spans="1:17" ht="22.5" customHeight="1" x14ac:dyDescent="0.2">
      <c r="A14" s="362" t="s">
        <v>21</v>
      </c>
      <c r="B14" s="4" t="s">
        <v>22</v>
      </c>
      <c r="C14" s="360">
        <v>276704</v>
      </c>
      <c r="D14" s="360">
        <v>273271</v>
      </c>
      <c r="E14" s="360">
        <v>269175</v>
      </c>
      <c r="F14" s="360">
        <v>262576</v>
      </c>
      <c r="G14" s="360">
        <v>257302</v>
      </c>
      <c r="H14" s="360">
        <v>253456</v>
      </c>
      <c r="I14" s="360">
        <v>248974</v>
      </c>
      <c r="J14" s="360">
        <v>248960</v>
      </c>
      <c r="K14" s="7">
        <v>253505</v>
      </c>
      <c r="L14" s="457">
        <v>269384</v>
      </c>
      <c r="M14" s="457">
        <v>277047</v>
      </c>
      <c r="N14" s="458">
        <v>286014</v>
      </c>
      <c r="O14" s="458">
        <v>295558</v>
      </c>
      <c r="P14" s="458">
        <v>319912</v>
      </c>
      <c r="Q14" s="458">
        <v>339681</v>
      </c>
    </row>
    <row r="15" spans="1:17" ht="21" customHeight="1" x14ac:dyDescent="0.2">
      <c r="A15" s="362"/>
      <c r="B15" s="4" t="s">
        <v>23</v>
      </c>
      <c r="C15" s="360">
        <f t="shared" ref="C15:G15" si="5">C13-C14</f>
        <v>265801</v>
      </c>
      <c r="D15" s="360">
        <f t="shared" si="5"/>
        <v>264275</v>
      </c>
      <c r="E15" s="360">
        <f t="shared" si="5"/>
        <v>262883</v>
      </c>
      <c r="F15" s="360">
        <f t="shared" si="5"/>
        <v>259490</v>
      </c>
      <c r="G15" s="360">
        <f t="shared" si="5"/>
        <v>254911</v>
      </c>
      <c r="H15" s="360">
        <f>H13-H14</f>
        <v>251953</v>
      </c>
      <c r="I15" s="360">
        <f>I13-I14</f>
        <v>247149</v>
      </c>
      <c r="J15" s="360">
        <f>J13-J14</f>
        <v>248062</v>
      </c>
      <c r="K15" s="7">
        <v>252311</v>
      </c>
      <c r="L15" s="457">
        <v>265671</v>
      </c>
      <c r="M15" s="457">
        <v>274906</v>
      </c>
      <c r="N15" s="458">
        <v>286738</v>
      </c>
      <c r="O15" s="458">
        <v>297592</v>
      </c>
      <c r="P15" s="458">
        <v>320537</v>
      </c>
      <c r="Q15" s="458">
        <v>341156</v>
      </c>
    </row>
    <row r="16" spans="1:17" ht="30.75" customHeight="1" x14ac:dyDescent="0.2">
      <c r="A16" s="363" t="s">
        <v>24</v>
      </c>
      <c r="B16" s="4" t="s">
        <v>25</v>
      </c>
      <c r="C16" s="360">
        <v>56806</v>
      </c>
      <c r="D16" s="360">
        <v>60331</v>
      </c>
      <c r="E16" s="360">
        <v>63285</v>
      </c>
      <c r="F16" s="360">
        <v>50747</v>
      </c>
      <c r="G16" s="360">
        <v>46785</v>
      </c>
      <c r="H16" s="360">
        <v>46840</v>
      </c>
      <c r="I16" s="360">
        <v>48092</v>
      </c>
      <c r="J16" s="360">
        <v>55972</v>
      </c>
      <c r="K16" s="7">
        <v>62366</v>
      </c>
      <c r="L16" s="457">
        <v>66048</v>
      </c>
      <c r="M16" s="457">
        <v>62000</v>
      </c>
      <c r="N16" s="458">
        <v>67974</v>
      </c>
      <c r="O16" s="458">
        <v>72247</v>
      </c>
      <c r="P16" s="458">
        <v>76892</v>
      </c>
      <c r="Q16" s="458">
        <v>78219</v>
      </c>
    </row>
    <row r="17" spans="1:17" ht="31.5" customHeight="1" x14ac:dyDescent="0.2">
      <c r="A17" s="363"/>
      <c r="B17" s="4" t="s">
        <v>26</v>
      </c>
      <c r="C17" s="360">
        <v>38569</v>
      </c>
      <c r="D17" s="360">
        <v>35899</v>
      </c>
      <c r="E17" s="360">
        <v>23969</v>
      </c>
      <c r="F17" s="360">
        <v>22966</v>
      </c>
      <c r="G17" s="360">
        <v>18298</v>
      </c>
      <c r="H17" s="360">
        <v>18012</v>
      </c>
      <c r="I17" s="360">
        <v>16373</v>
      </c>
      <c r="J17" s="360">
        <v>16197</v>
      </c>
      <c r="K17" s="7">
        <v>11072</v>
      </c>
      <c r="L17" s="457">
        <v>9143</v>
      </c>
      <c r="M17" s="457">
        <v>8362</v>
      </c>
      <c r="N17" s="458">
        <v>7279</v>
      </c>
      <c r="O17" s="458">
        <v>6518</v>
      </c>
      <c r="P17" s="458">
        <v>6053</v>
      </c>
      <c r="Q17" s="459">
        <v>5628</v>
      </c>
    </row>
    <row r="18" spans="1:17" ht="21" customHeight="1" x14ac:dyDescent="0.2">
      <c r="A18" s="363"/>
      <c r="B18" s="4" t="s">
        <v>27</v>
      </c>
      <c r="C18" s="360"/>
      <c r="D18" s="360"/>
      <c r="E18" s="360">
        <v>120127</v>
      </c>
      <c r="F18" s="360">
        <v>122024</v>
      </c>
      <c r="G18" s="360">
        <v>119588</v>
      </c>
      <c r="H18" s="360">
        <v>118145</v>
      </c>
      <c r="I18" s="360">
        <v>118145</v>
      </c>
      <c r="J18" s="360">
        <v>112097</v>
      </c>
      <c r="K18" s="7">
        <v>109599</v>
      </c>
      <c r="L18" s="457">
        <v>96810</v>
      </c>
      <c r="M18" s="457">
        <v>104530</v>
      </c>
      <c r="N18" s="458">
        <v>109618</v>
      </c>
      <c r="O18" s="458">
        <v>114198</v>
      </c>
      <c r="P18" s="458">
        <v>119080</v>
      </c>
      <c r="Q18" s="458">
        <v>124444</v>
      </c>
    </row>
    <row r="19" spans="1:17" ht="18.75" customHeight="1" x14ac:dyDescent="0.2">
      <c r="A19" s="365" t="s">
        <v>28</v>
      </c>
      <c r="B19" s="365"/>
      <c r="C19" s="8">
        <f>C13-C22</f>
        <v>513557</v>
      </c>
      <c r="D19" s="8">
        <v>508598</v>
      </c>
      <c r="E19" s="8">
        <v>502240</v>
      </c>
      <c r="F19" s="8">
        <v>494261</v>
      </c>
      <c r="G19" s="8">
        <v>484878</v>
      </c>
      <c r="H19" s="8">
        <v>477073</v>
      </c>
      <c r="I19" s="8">
        <v>467918</v>
      </c>
      <c r="J19" s="460">
        <v>468370</v>
      </c>
      <c r="K19" s="8">
        <f>K20+K21</f>
        <v>476676</v>
      </c>
      <c r="L19" s="8">
        <f t="shared" ref="L19:N19" si="6">L20+L21</f>
        <v>504070</v>
      </c>
      <c r="M19" s="8">
        <f t="shared" si="6"/>
        <v>520201</v>
      </c>
      <c r="N19" s="8">
        <f t="shared" si="6"/>
        <v>537740</v>
      </c>
      <c r="O19" s="8">
        <f t="shared" ref="O19:P19" si="7">O20+O21</f>
        <v>553562</v>
      </c>
      <c r="P19" s="8">
        <f t="shared" si="7"/>
        <v>593438</v>
      </c>
      <c r="Q19" s="8">
        <f t="shared" ref="Q19" si="8">Q20+Q21</f>
        <v>632499</v>
      </c>
    </row>
    <row r="20" spans="1:17" ht="20.25" customHeight="1" x14ac:dyDescent="0.2">
      <c r="A20" s="362" t="s">
        <v>21</v>
      </c>
      <c r="B20" s="4" t="s">
        <v>22</v>
      </c>
      <c r="C20" s="360">
        <f>C14-C23</f>
        <v>262215</v>
      </c>
      <c r="D20" s="360">
        <v>258778</v>
      </c>
      <c r="E20" s="360">
        <v>254471</v>
      </c>
      <c r="F20" s="360">
        <v>248919</v>
      </c>
      <c r="G20" s="360">
        <v>243925</v>
      </c>
      <c r="H20" s="360">
        <v>239725</v>
      </c>
      <c r="I20" s="360">
        <v>235183</v>
      </c>
      <c r="J20" s="360">
        <v>235040</v>
      </c>
      <c r="K20" s="7">
        <v>239235</v>
      </c>
      <c r="L20" s="457">
        <v>254223</v>
      </c>
      <c r="M20" s="458">
        <v>261552</v>
      </c>
      <c r="N20" s="458">
        <v>268972</v>
      </c>
      <c r="O20" s="458">
        <v>276238</v>
      </c>
      <c r="P20" s="458">
        <v>296813</v>
      </c>
      <c r="Q20" s="458">
        <v>316021</v>
      </c>
    </row>
    <row r="21" spans="1:17" ht="24.75" customHeight="1" x14ac:dyDescent="0.2">
      <c r="A21" s="362"/>
      <c r="B21" s="4" t="s">
        <v>23</v>
      </c>
      <c r="C21" s="360">
        <f t="shared" ref="C21:G21" si="9">C19-C20</f>
        <v>251342</v>
      </c>
      <c r="D21" s="360">
        <f t="shared" si="9"/>
        <v>249820</v>
      </c>
      <c r="E21" s="360">
        <f t="shared" si="9"/>
        <v>247769</v>
      </c>
      <c r="F21" s="360">
        <f t="shared" si="9"/>
        <v>245342</v>
      </c>
      <c r="G21" s="360">
        <f t="shared" si="9"/>
        <v>240953</v>
      </c>
      <c r="H21" s="360">
        <f>H19-H20</f>
        <v>237348</v>
      </c>
      <c r="I21" s="360">
        <f>I19-I20</f>
        <v>232735</v>
      </c>
      <c r="J21" s="360">
        <f>J19-J20</f>
        <v>233330</v>
      </c>
      <c r="K21" s="7">
        <v>237441</v>
      </c>
      <c r="L21" s="457">
        <v>249847</v>
      </c>
      <c r="M21" s="458">
        <v>258649</v>
      </c>
      <c r="N21" s="458">
        <v>268768</v>
      </c>
      <c r="O21" s="458">
        <v>277324</v>
      </c>
      <c r="P21" s="458">
        <v>296625</v>
      </c>
      <c r="Q21" s="458">
        <v>316478</v>
      </c>
    </row>
    <row r="22" spans="1:17" ht="18.75" customHeight="1" x14ac:dyDescent="0.2">
      <c r="A22" s="365" t="s">
        <v>29</v>
      </c>
      <c r="B22" s="365"/>
      <c r="C22" s="8">
        <v>28948</v>
      </c>
      <c r="D22" s="8">
        <v>28948</v>
      </c>
      <c r="E22" s="8">
        <v>29818</v>
      </c>
      <c r="F22" s="8">
        <v>27805</v>
      </c>
      <c r="G22" s="8">
        <v>27335</v>
      </c>
      <c r="H22" s="8">
        <v>28336</v>
      </c>
      <c r="I22" s="8">
        <v>28205</v>
      </c>
      <c r="J22" s="8">
        <v>28652</v>
      </c>
      <c r="K22" s="8">
        <f>K23+K24</f>
        <v>29140</v>
      </c>
      <c r="L22" s="8">
        <f t="shared" ref="L22:N22" si="10">L23+L24</f>
        <v>30985</v>
      </c>
      <c r="M22" s="8">
        <f t="shared" si="10"/>
        <v>31752</v>
      </c>
      <c r="N22" s="8">
        <f t="shared" si="10"/>
        <v>35012</v>
      </c>
      <c r="O22" s="8">
        <f t="shared" ref="O22:P22" si="11">O23+O24</f>
        <v>39588</v>
      </c>
      <c r="P22" s="8">
        <f t="shared" si="11"/>
        <v>47011</v>
      </c>
      <c r="Q22" s="8">
        <f t="shared" ref="Q22" si="12">Q23+Q24</f>
        <v>48338</v>
      </c>
    </row>
    <row r="23" spans="1:17" ht="21" customHeight="1" x14ac:dyDescent="0.2">
      <c r="A23" s="362" t="s">
        <v>21</v>
      </c>
      <c r="B23" s="4" t="s">
        <v>22</v>
      </c>
      <c r="C23" s="360">
        <v>14489</v>
      </c>
      <c r="D23" s="360">
        <v>14493</v>
      </c>
      <c r="E23" s="360">
        <v>14704</v>
      </c>
      <c r="F23" s="360">
        <v>13657</v>
      </c>
      <c r="G23" s="360">
        <v>13377</v>
      </c>
      <c r="H23" s="360">
        <v>13731</v>
      </c>
      <c r="I23" s="360">
        <v>13791</v>
      </c>
      <c r="J23" s="360">
        <v>13920</v>
      </c>
      <c r="K23" s="7">
        <v>14270</v>
      </c>
      <c r="L23" s="457">
        <v>15161</v>
      </c>
      <c r="M23" s="458">
        <v>15495</v>
      </c>
      <c r="N23" s="458">
        <v>17042</v>
      </c>
      <c r="O23" s="458">
        <v>19320</v>
      </c>
      <c r="P23" s="458">
        <v>23099</v>
      </c>
      <c r="Q23" s="458">
        <v>23660</v>
      </c>
    </row>
    <row r="24" spans="1:17" ht="25.5" customHeight="1" x14ac:dyDescent="0.2">
      <c r="A24" s="362"/>
      <c r="B24" s="4" t="s">
        <v>23</v>
      </c>
      <c r="C24" s="360">
        <f t="shared" ref="C24:G24" si="13">C22-C23</f>
        <v>14459</v>
      </c>
      <c r="D24" s="360">
        <f t="shared" si="13"/>
        <v>14455</v>
      </c>
      <c r="E24" s="360">
        <f t="shared" si="13"/>
        <v>15114</v>
      </c>
      <c r="F24" s="360">
        <f t="shared" si="13"/>
        <v>14148</v>
      </c>
      <c r="G24" s="360">
        <f t="shared" si="13"/>
        <v>13958</v>
      </c>
      <c r="H24" s="360">
        <f>H22-H23</f>
        <v>14605</v>
      </c>
      <c r="I24" s="360">
        <f>I22-I23</f>
        <v>14414</v>
      </c>
      <c r="J24" s="360">
        <f>J22-J23</f>
        <v>14732</v>
      </c>
      <c r="K24" s="7">
        <v>14870</v>
      </c>
      <c r="L24" s="457">
        <v>15824</v>
      </c>
      <c r="M24" s="458">
        <v>16257</v>
      </c>
      <c r="N24" s="458">
        <v>17970</v>
      </c>
      <c r="O24" s="458">
        <v>20268</v>
      </c>
      <c r="P24" s="458">
        <v>23912</v>
      </c>
      <c r="Q24" s="458">
        <v>24678</v>
      </c>
    </row>
    <row r="25" spans="1:17" ht="21.75" customHeight="1" x14ac:dyDescent="0.2">
      <c r="A25" s="361" t="s">
        <v>30</v>
      </c>
      <c r="B25" s="361"/>
      <c r="C25" s="6">
        <v>4737</v>
      </c>
      <c r="D25" s="6">
        <f t="shared" ref="D25:N25" si="14">D26+D27</f>
        <v>3888</v>
      </c>
      <c r="E25" s="6">
        <f t="shared" si="14"/>
        <v>3463</v>
      </c>
      <c r="F25" s="6">
        <f t="shared" si="14"/>
        <v>3428</v>
      </c>
      <c r="G25" s="6">
        <f t="shared" si="14"/>
        <v>2858</v>
      </c>
      <c r="H25" s="6">
        <f t="shared" si="14"/>
        <v>2365</v>
      </c>
      <c r="I25" s="6">
        <f t="shared" si="14"/>
        <v>1859</v>
      </c>
      <c r="J25" s="6">
        <f t="shared" si="14"/>
        <v>1561</v>
      </c>
      <c r="K25" s="6">
        <f t="shared" si="14"/>
        <v>995</v>
      </c>
      <c r="L25" s="6">
        <f t="shared" si="14"/>
        <v>967</v>
      </c>
      <c r="M25" s="6">
        <f t="shared" si="14"/>
        <v>624</v>
      </c>
      <c r="N25" s="6">
        <f t="shared" si="14"/>
        <v>461</v>
      </c>
      <c r="O25" s="6">
        <f t="shared" ref="O25:P25" si="15">O26+O27</f>
        <v>327</v>
      </c>
      <c r="P25" s="6">
        <f t="shared" si="15"/>
        <v>211</v>
      </c>
      <c r="Q25" s="6">
        <f t="shared" ref="Q25" si="16">Q26+Q27</f>
        <v>144</v>
      </c>
    </row>
    <row r="26" spans="1:17" ht="25.5" customHeight="1" x14ac:dyDescent="0.2">
      <c r="A26" s="362" t="s">
        <v>31</v>
      </c>
      <c r="B26" s="4" t="s">
        <v>32</v>
      </c>
      <c r="C26" s="366">
        <v>4737</v>
      </c>
      <c r="D26" s="360">
        <v>1424</v>
      </c>
      <c r="E26" s="360">
        <v>974</v>
      </c>
      <c r="F26" s="360">
        <v>1041</v>
      </c>
      <c r="G26" s="360">
        <v>652</v>
      </c>
      <c r="H26" s="360">
        <v>659</v>
      </c>
      <c r="I26" s="360">
        <v>617</v>
      </c>
      <c r="J26" s="360">
        <v>588</v>
      </c>
      <c r="K26" s="7">
        <v>315</v>
      </c>
      <c r="L26" s="457">
        <v>244</v>
      </c>
      <c r="M26" s="457">
        <v>177</v>
      </c>
      <c r="N26" s="458">
        <v>111</v>
      </c>
      <c r="O26" s="458">
        <v>108</v>
      </c>
      <c r="P26" s="458">
        <v>88</v>
      </c>
      <c r="Q26" s="458">
        <v>51</v>
      </c>
    </row>
    <row r="27" spans="1:17" ht="25.5" customHeight="1" x14ac:dyDescent="0.2">
      <c r="A27" s="362"/>
      <c r="B27" s="4" t="s">
        <v>33</v>
      </c>
      <c r="C27" s="366"/>
      <c r="D27" s="360">
        <v>2464</v>
      </c>
      <c r="E27" s="360">
        <v>2489</v>
      </c>
      <c r="F27" s="360">
        <v>2387</v>
      </c>
      <c r="G27" s="360">
        <v>2206</v>
      </c>
      <c r="H27" s="360">
        <v>1706</v>
      </c>
      <c r="I27" s="360">
        <v>1242</v>
      </c>
      <c r="J27" s="360">
        <v>973</v>
      </c>
      <c r="K27" s="7">
        <v>680</v>
      </c>
      <c r="L27" s="457">
        <v>723</v>
      </c>
      <c r="M27" s="457">
        <v>447</v>
      </c>
      <c r="N27" s="458">
        <v>350</v>
      </c>
      <c r="O27" s="458">
        <v>219</v>
      </c>
      <c r="P27" s="458">
        <v>123</v>
      </c>
      <c r="Q27" s="458">
        <v>93</v>
      </c>
    </row>
    <row r="28" spans="1:17" ht="25.5" customHeight="1" x14ac:dyDescent="0.2">
      <c r="A28" s="362" t="s">
        <v>21</v>
      </c>
      <c r="B28" s="4" t="s">
        <v>22</v>
      </c>
      <c r="C28" s="360">
        <v>1977</v>
      </c>
      <c r="D28" s="360">
        <f>705+1033</f>
        <v>1738</v>
      </c>
      <c r="E28" s="360">
        <f>515+1026</f>
        <v>1541</v>
      </c>
      <c r="F28" s="360">
        <f>498+989</f>
        <v>1487</v>
      </c>
      <c r="G28" s="360">
        <f>311+954</f>
        <v>1265</v>
      </c>
      <c r="H28" s="360">
        <v>1006</v>
      </c>
      <c r="I28" s="360">
        <v>766</v>
      </c>
      <c r="J28" s="360">
        <v>606</v>
      </c>
      <c r="K28" s="7">
        <v>405</v>
      </c>
      <c r="L28" s="457">
        <v>389</v>
      </c>
      <c r="M28" s="457">
        <v>258</v>
      </c>
      <c r="N28" s="458">
        <v>176</v>
      </c>
      <c r="O28" s="458">
        <v>117</v>
      </c>
      <c r="P28" s="458">
        <v>99</v>
      </c>
      <c r="Q28" s="458">
        <v>65</v>
      </c>
    </row>
    <row r="29" spans="1:17" ht="25.5" customHeight="1" x14ac:dyDescent="0.2">
      <c r="A29" s="362"/>
      <c r="B29" s="4" t="s">
        <v>23</v>
      </c>
      <c r="C29" s="360">
        <f t="shared" ref="C29:G29" si="17">C25-C28</f>
        <v>2760</v>
      </c>
      <c r="D29" s="360">
        <f t="shared" si="17"/>
        <v>2150</v>
      </c>
      <c r="E29" s="360">
        <f t="shared" si="17"/>
        <v>1922</v>
      </c>
      <c r="F29" s="360">
        <f t="shared" si="17"/>
        <v>1941</v>
      </c>
      <c r="G29" s="360">
        <f t="shared" si="17"/>
        <v>1593</v>
      </c>
      <c r="H29" s="360">
        <f>H25-H28</f>
        <v>1359</v>
      </c>
      <c r="I29" s="360">
        <f>1859-766</f>
        <v>1093</v>
      </c>
      <c r="J29" s="360">
        <f>+J25-J28</f>
        <v>955</v>
      </c>
      <c r="K29" s="7">
        <v>590</v>
      </c>
      <c r="L29" s="7">
        <f t="shared" ref="L29:M29" si="18">+L25-L28</f>
        <v>578</v>
      </c>
      <c r="M29" s="7">
        <f t="shared" si="18"/>
        <v>366</v>
      </c>
      <c r="N29" s="458">
        <v>285</v>
      </c>
      <c r="O29" s="458">
        <v>210</v>
      </c>
      <c r="P29" s="458">
        <v>112</v>
      </c>
      <c r="Q29" s="458">
        <v>79</v>
      </c>
    </row>
    <row r="30" spans="1:17" ht="35.25" customHeight="1" x14ac:dyDescent="0.2">
      <c r="A30" s="361" t="s">
        <v>34</v>
      </c>
      <c r="B30" s="361"/>
      <c r="C30" s="6">
        <v>8229</v>
      </c>
      <c r="D30" s="6">
        <v>10069</v>
      </c>
      <c r="E30" s="6">
        <v>12336</v>
      </c>
      <c r="F30" s="6">
        <v>11668</v>
      </c>
      <c r="G30" s="6">
        <v>12024</v>
      </c>
      <c r="H30" s="6">
        <v>12200</v>
      </c>
      <c r="I30" s="6">
        <v>11810</v>
      </c>
      <c r="J30" s="6">
        <v>11620</v>
      </c>
      <c r="K30" s="6">
        <f>K31+K32</f>
        <v>10067</v>
      </c>
      <c r="L30" s="6">
        <f t="shared" ref="L30:N30" si="19">L31+L32</f>
        <v>10193</v>
      </c>
      <c r="M30" s="6">
        <f t="shared" si="19"/>
        <v>9116</v>
      </c>
      <c r="N30" s="6">
        <f t="shared" si="19"/>
        <v>7947</v>
      </c>
      <c r="O30" s="6">
        <f t="shared" ref="O30:P30" si="20">O31+O32</f>
        <v>6917</v>
      </c>
      <c r="P30" s="6">
        <f t="shared" si="20"/>
        <v>6179</v>
      </c>
      <c r="Q30" s="6">
        <f t="shared" ref="Q30" si="21">Q31+Q32</f>
        <v>5340</v>
      </c>
    </row>
    <row r="31" spans="1:17" ht="25.5" customHeight="1" x14ac:dyDescent="0.2">
      <c r="A31" s="362" t="s">
        <v>21</v>
      </c>
      <c r="B31" s="4" t="s">
        <v>22</v>
      </c>
      <c r="C31" s="360">
        <v>3067</v>
      </c>
      <c r="D31" s="360">
        <v>3693</v>
      </c>
      <c r="E31" s="360">
        <v>4448</v>
      </c>
      <c r="F31" s="360">
        <v>4167</v>
      </c>
      <c r="G31" s="360">
        <v>4069</v>
      </c>
      <c r="H31" s="360">
        <v>3953</v>
      </c>
      <c r="I31" s="360">
        <v>3794</v>
      </c>
      <c r="J31" s="360">
        <v>3703</v>
      </c>
      <c r="K31" s="7">
        <v>3172</v>
      </c>
      <c r="L31" s="457">
        <v>3240</v>
      </c>
      <c r="M31" s="458">
        <v>2761</v>
      </c>
      <c r="N31" s="458">
        <v>2353</v>
      </c>
      <c r="O31" s="458">
        <v>1976</v>
      </c>
      <c r="P31" s="458">
        <v>1740</v>
      </c>
      <c r="Q31" s="458">
        <v>1378</v>
      </c>
    </row>
    <row r="32" spans="1:17" ht="25.5" customHeight="1" x14ac:dyDescent="0.2">
      <c r="A32" s="362"/>
      <c r="B32" s="4" t="s">
        <v>23</v>
      </c>
      <c r="C32" s="360">
        <f t="shared" ref="C32:G32" si="22">C30-C31</f>
        <v>5162</v>
      </c>
      <c r="D32" s="360">
        <f t="shared" si="22"/>
        <v>6376</v>
      </c>
      <c r="E32" s="360">
        <f t="shared" si="22"/>
        <v>7888</v>
      </c>
      <c r="F32" s="360">
        <f t="shared" si="22"/>
        <v>7501</v>
      </c>
      <c r="G32" s="360">
        <f t="shared" si="22"/>
        <v>7955</v>
      </c>
      <c r="H32" s="360">
        <f>H30-H31</f>
        <v>8247</v>
      </c>
      <c r="I32" s="360">
        <f>I30-I31</f>
        <v>8016</v>
      </c>
      <c r="J32" s="360">
        <f>J30-J31</f>
        <v>7917</v>
      </c>
      <c r="K32" s="7">
        <v>6895</v>
      </c>
      <c r="L32" s="457">
        <v>6953</v>
      </c>
      <c r="M32" s="458">
        <v>6355</v>
      </c>
      <c r="N32" s="458">
        <v>5594</v>
      </c>
      <c r="O32" s="458">
        <v>4941</v>
      </c>
      <c r="P32" s="458">
        <v>4439</v>
      </c>
      <c r="Q32" s="458">
        <v>3962</v>
      </c>
    </row>
    <row r="33" spans="1:17" ht="18.75" customHeight="1" x14ac:dyDescent="0.2">
      <c r="A33" s="361" t="s">
        <v>35</v>
      </c>
      <c r="B33" s="361"/>
      <c r="C33" s="6">
        <v>493</v>
      </c>
      <c r="D33" s="6">
        <v>495</v>
      </c>
      <c r="E33" s="6">
        <v>502</v>
      </c>
      <c r="F33" s="6">
        <v>505</v>
      </c>
      <c r="G33" s="6">
        <v>511</v>
      </c>
      <c r="H33" s="6">
        <v>512</v>
      </c>
      <c r="I33" s="6">
        <v>506</v>
      </c>
      <c r="J33" s="6">
        <v>511</v>
      </c>
      <c r="K33" s="6">
        <v>486</v>
      </c>
      <c r="L33" s="6">
        <v>457</v>
      </c>
      <c r="M33" s="6">
        <v>513</v>
      </c>
      <c r="N33" s="6">
        <v>517</v>
      </c>
      <c r="O33" s="6"/>
      <c r="P33" s="6">
        <v>532</v>
      </c>
      <c r="Q33" s="6">
        <v>540</v>
      </c>
    </row>
    <row r="34" spans="1:17" ht="33.75" customHeight="1" x14ac:dyDescent="0.2">
      <c r="A34" s="361" t="s">
        <v>36</v>
      </c>
      <c r="B34" s="361"/>
      <c r="C34" s="6">
        <v>42968</v>
      </c>
      <c r="D34" s="6">
        <v>44037</v>
      </c>
      <c r="E34" s="6">
        <v>42086</v>
      </c>
      <c r="F34" s="6">
        <v>42156</v>
      </c>
      <c r="G34" s="6">
        <v>40488</v>
      </c>
      <c r="H34" s="6">
        <v>38065</v>
      </c>
      <c r="I34" s="6">
        <v>36130</v>
      </c>
      <c r="J34" s="6">
        <v>34704</v>
      </c>
      <c r="K34" s="6">
        <f>K35+K36</f>
        <v>32858</v>
      </c>
      <c r="L34" s="6">
        <f t="shared" ref="L34:M34" si="23">L35+L36</f>
        <v>33253</v>
      </c>
      <c r="M34" s="6">
        <f t="shared" si="23"/>
        <v>34598</v>
      </c>
      <c r="N34" s="6">
        <f t="shared" ref="N34:P34" si="24">N35+N36</f>
        <v>35196</v>
      </c>
      <c r="O34" s="6">
        <f t="shared" si="24"/>
        <v>34706</v>
      </c>
      <c r="P34" s="6">
        <f t="shared" si="24"/>
        <v>35757</v>
      </c>
      <c r="Q34" s="6">
        <f t="shared" ref="Q34" si="25">Q35+Q36</f>
        <v>35000</v>
      </c>
    </row>
    <row r="35" spans="1:17" ht="25.5" customHeight="1" x14ac:dyDescent="0.2">
      <c r="A35" s="362" t="s">
        <v>21</v>
      </c>
      <c r="B35" s="4" t="s">
        <v>22</v>
      </c>
      <c r="C35" s="360">
        <v>23384</v>
      </c>
      <c r="D35" s="360">
        <v>24045</v>
      </c>
      <c r="E35" s="360">
        <v>22735</v>
      </c>
      <c r="F35" s="360">
        <v>22416</v>
      </c>
      <c r="G35" s="360">
        <v>21595</v>
      </c>
      <c r="H35" s="360">
        <v>19929</v>
      </c>
      <c r="I35" s="360">
        <v>18884</v>
      </c>
      <c r="J35" s="360">
        <v>18029</v>
      </c>
      <c r="K35" s="7">
        <v>17005</v>
      </c>
      <c r="L35" s="457">
        <v>17338</v>
      </c>
      <c r="M35" s="458">
        <v>17935</v>
      </c>
      <c r="N35" s="458">
        <v>18194</v>
      </c>
      <c r="O35" s="458">
        <v>17870</v>
      </c>
      <c r="P35" s="458">
        <v>18608</v>
      </c>
      <c r="Q35" s="458">
        <v>18075</v>
      </c>
    </row>
    <row r="36" spans="1:17" ht="25.5" customHeight="1" x14ac:dyDescent="0.2">
      <c r="A36" s="362"/>
      <c r="B36" s="4" t="s">
        <v>23</v>
      </c>
      <c r="C36" s="360">
        <f t="shared" ref="C36:G36" si="26">C34-C35</f>
        <v>19584</v>
      </c>
      <c r="D36" s="360">
        <f t="shared" si="26"/>
        <v>19992</v>
      </c>
      <c r="E36" s="360">
        <f t="shared" si="26"/>
        <v>19351</v>
      </c>
      <c r="F36" s="360">
        <f t="shared" si="26"/>
        <v>19740</v>
      </c>
      <c r="G36" s="360">
        <f t="shared" si="26"/>
        <v>18893</v>
      </c>
      <c r="H36" s="360">
        <f>H34-H35</f>
        <v>18136</v>
      </c>
      <c r="I36" s="360">
        <f>I34-I35</f>
        <v>17246</v>
      </c>
      <c r="J36" s="360">
        <f>J34-J35</f>
        <v>16675</v>
      </c>
      <c r="K36" s="7">
        <v>15853</v>
      </c>
      <c r="L36" s="457">
        <v>15915</v>
      </c>
      <c r="M36" s="458">
        <v>16663</v>
      </c>
      <c r="N36" s="458">
        <v>17002</v>
      </c>
      <c r="O36" s="458">
        <v>16836</v>
      </c>
      <c r="P36" s="458">
        <v>17149</v>
      </c>
      <c r="Q36" s="458">
        <v>16925</v>
      </c>
    </row>
    <row r="37" spans="1:17" s="178" customFormat="1" ht="20.25" customHeight="1" x14ac:dyDescent="0.2">
      <c r="A37" s="369" t="s">
        <v>37</v>
      </c>
      <c r="B37" s="369"/>
      <c r="C37" s="319">
        <v>36448</v>
      </c>
      <c r="D37" s="319">
        <v>38611</v>
      </c>
      <c r="E37" s="319">
        <v>41485</v>
      </c>
      <c r="F37" s="319">
        <v>42970</v>
      </c>
      <c r="G37" s="319">
        <v>44143</v>
      </c>
      <c r="H37" s="319">
        <v>44618</v>
      </c>
      <c r="I37" s="319">
        <v>45363</v>
      </c>
      <c r="J37" s="319">
        <v>45367</v>
      </c>
      <c r="K37" s="319">
        <f>K38+K39</f>
        <v>45882</v>
      </c>
      <c r="L37" s="319">
        <f t="shared" ref="L37:N37" si="27">L38+L39</f>
        <v>46791</v>
      </c>
      <c r="M37" s="319">
        <f t="shared" si="27"/>
        <v>47168</v>
      </c>
      <c r="N37" s="319">
        <f t="shared" si="27"/>
        <v>47991</v>
      </c>
      <c r="O37" s="319">
        <f t="shared" ref="O37:P37" si="28">O38+O39</f>
        <v>49441</v>
      </c>
      <c r="P37" s="319">
        <f t="shared" si="28"/>
        <v>51550</v>
      </c>
      <c r="Q37" s="319">
        <f t="shared" ref="Q37" si="29">Q38+Q39</f>
        <v>54498</v>
      </c>
    </row>
    <row r="38" spans="1:17" ht="25.5" customHeight="1" x14ac:dyDescent="0.2">
      <c r="A38" s="362" t="s">
        <v>21</v>
      </c>
      <c r="B38" s="4" t="s">
        <v>22</v>
      </c>
      <c r="C38" s="360">
        <v>27329</v>
      </c>
      <c r="D38" s="360">
        <v>28857</v>
      </c>
      <c r="E38" s="360">
        <v>31210</v>
      </c>
      <c r="F38" s="360">
        <v>32326</v>
      </c>
      <c r="G38" s="360">
        <v>33090</v>
      </c>
      <c r="H38" s="360">
        <v>33544</v>
      </c>
      <c r="I38" s="360">
        <v>34075</v>
      </c>
      <c r="J38" s="360">
        <v>33980</v>
      </c>
      <c r="K38" s="360">
        <v>34460</v>
      </c>
      <c r="L38" s="458">
        <v>35264</v>
      </c>
      <c r="M38" s="458">
        <v>35634</v>
      </c>
      <c r="N38" s="458">
        <v>36434</v>
      </c>
      <c r="O38" s="458">
        <v>37745</v>
      </c>
      <c r="P38" s="458">
        <v>39502</v>
      </c>
      <c r="Q38" s="458">
        <v>41986</v>
      </c>
    </row>
    <row r="39" spans="1:17" ht="25.5" customHeight="1" x14ac:dyDescent="0.2">
      <c r="A39" s="362"/>
      <c r="B39" s="4" t="s">
        <v>23</v>
      </c>
      <c r="C39" s="360">
        <f t="shared" ref="C39:G39" si="30">C37-C38</f>
        <v>9119</v>
      </c>
      <c r="D39" s="360">
        <f t="shared" si="30"/>
        <v>9754</v>
      </c>
      <c r="E39" s="360">
        <f t="shared" si="30"/>
        <v>10275</v>
      </c>
      <c r="F39" s="360">
        <f t="shared" si="30"/>
        <v>10644</v>
      </c>
      <c r="G39" s="360">
        <f t="shared" si="30"/>
        <v>11053</v>
      </c>
      <c r="H39" s="360">
        <f>H37-H38</f>
        <v>11074</v>
      </c>
      <c r="I39" s="360">
        <f>I37-I38</f>
        <v>11288</v>
      </c>
      <c r="J39" s="360">
        <f>J37-J38</f>
        <v>11387</v>
      </c>
      <c r="K39" s="360">
        <v>11422</v>
      </c>
      <c r="L39" s="458">
        <v>11527</v>
      </c>
      <c r="M39" s="458">
        <v>11534</v>
      </c>
      <c r="N39" s="458">
        <v>11557</v>
      </c>
      <c r="O39" s="458">
        <v>11696</v>
      </c>
      <c r="P39" s="458">
        <v>12048</v>
      </c>
      <c r="Q39" s="458">
        <v>12512</v>
      </c>
    </row>
    <row r="40" spans="1:17" ht="21" customHeight="1" x14ac:dyDescent="0.2">
      <c r="A40" s="361" t="s">
        <v>38</v>
      </c>
      <c r="B40" s="361"/>
      <c r="C40" s="6">
        <v>22891</v>
      </c>
      <c r="D40" s="6">
        <v>23897</v>
      </c>
      <c r="E40" s="6">
        <v>25543</v>
      </c>
      <c r="F40" s="6">
        <v>26070</v>
      </c>
      <c r="G40" s="6">
        <v>26358</v>
      </c>
      <c r="H40" s="6">
        <v>26492</v>
      </c>
      <c r="I40" s="6">
        <v>26863</v>
      </c>
      <c r="J40" s="6">
        <v>27205</v>
      </c>
      <c r="K40" s="6">
        <f>K41+K42</f>
        <v>27449</v>
      </c>
      <c r="L40" s="6">
        <f t="shared" ref="L40:N40" si="31">L41+L42</f>
        <v>28490</v>
      </c>
      <c r="M40" s="6">
        <f t="shared" si="31"/>
        <v>28889</v>
      </c>
      <c r="N40" s="6">
        <f t="shared" si="31"/>
        <v>29242</v>
      </c>
      <c r="O40" s="6">
        <f t="shared" ref="O40:P40" si="32">O41+O42</f>
        <v>30411</v>
      </c>
      <c r="P40" s="6">
        <f t="shared" si="32"/>
        <v>32085</v>
      </c>
      <c r="Q40" s="6">
        <f t="shared" ref="Q40" si="33">Q41+Q42</f>
        <v>34073</v>
      </c>
    </row>
    <row r="41" spans="1:17" ht="23.25" customHeight="1" x14ac:dyDescent="0.2">
      <c r="A41" s="362" t="s">
        <v>21</v>
      </c>
      <c r="B41" s="4" t="s">
        <v>22</v>
      </c>
      <c r="C41" s="360">
        <v>18621</v>
      </c>
      <c r="D41" s="360">
        <v>19462</v>
      </c>
      <c r="E41" s="360">
        <v>20755</v>
      </c>
      <c r="F41" s="360">
        <v>21320</v>
      </c>
      <c r="G41" s="360">
        <v>21614</v>
      </c>
      <c r="H41" s="360">
        <v>21717</v>
      </c>
      <c r="I41" s="360">
        <v>21936</v>
      </c>
      <c r="J41" s="360">
        <v>22051</v>
      </c>
      <c r="K41" s="360">
        <v>22285</v>
      </c>
      <c r="L41" s="458">
        <v>23120</v>
      </c>
      <c r="M41" s="458">
        <v>23479</v>
      </c>
      <c r="N41" s="458">
        <v>23876</v>
      </c>
      <c r="O41" s="458">
        <v>24879</v>
      </c>
      <c r="P41" s="458">
        <v>26149</v>
      </c>
      <c r="Q41" s="458">
        <v>27729</v>
      </c>
    </row>
    <row r="42" spans="1:17" ht="19.5" customHeight="1" x14ac:dyDescent="0.2">
      <c r="A42" s="362"/>
      <c r="B42" s="4" t="s">
        <v>23</v>
      </c>
      <c r="C42" s="360">
        <f t="shared" ref="C42:G42" si="34">C40-C41</f>
        <v>4270</v>
      </c>
      <c r="D42" s="360">
        <f t="shared" si="34"/>
        <v>4435</v>
      </c>
      <c r="E42" s="360">
        <f t="shared" si="34"/>
        <v>4788</v>
      </c>
      <c r="F42" s="360">
        <f t="shared" si="34"/>
        <v>4750</v>
      </c>
      <c r="G42" s="360">
        <f t="shared" si="34"/>
        <v>4744</v>
      </c>
      <c r="H42" s="360">
        <f>H40-H41</f>
        <v>4775</v>
      </c>
      <c r="I42" s="360">
        <f>I40-I41</f>
        <v>4927</v>
      </c>
      <c r="J42" s="360">
        <f>J40-J41</f>
        <v>5154</v>
      </c>
      <c r="K42" s="360">
        <v>5164</v>
      </c>
      <c r="L42" s="458">
        <v>5370</v>
      </c>
      <c r="M42" s="458">
        <v>5410</v>
      </c>
      <c r="N42" s="458">
        <v>5366</v>
      </c>
      <c r="O42" s="458">
        <v>5532</v>
      </c>
      <c r="P42" s="458">
        <v>5936</v>
      </c>
      <c r="Q42" s="458">
        <v>6344</v>
      </c>
    </row>
  </sheetData>
  <mergeCells count="28">
    <mergeCell ref="A35:A36"/>
    <mergeCell ref="A37:B37"/>
    <mergeCell ref="A38:A39"/>
    <mergeCell ref="A40:B40"/>
    <mergeCell ref="A41:A42"/>
    <mergeCell ref="A2:N2"/>
    <mergeCell ref="A34:B34"/>
    <mergeCell ref="A20:A21"/>
    <mergeCell ref="A22:B22"/>
    <mergeCell ref="A23:A24"/>
    <mergeCell ref="A25:B25"/>
    <mergeCell ref="A26:A27"/>
    <mergeCell ref="C26:C27"/>
    <mergeCell ref="A28:A29"/>
    <mergeCell ref="A30:B30"/>
    <mergeCell ref="A31:A32"/>
    <mergeCell ref="A33:B33"/>
    <mergeCell ref="A19:B19"/>
    <mergeCell ref="A4:B5"/>
    <mergeCell ref="C4:Q4"/>
    <mergeCell ref="A13:B13"/>
    <mergeCell ref="A14:A15"/>
    <mergeCell ref="A16:A18"/>
    <mergeCell ref="A6:B6"/>
    <mergeCell ref="A7:A8"/>
    <mergeCell ref="A9:A10"/>
    <mergeCell ref="A11:B11"/>
    <mergeCell ref="A12:B12"/>
  </mergeCells>
  <pageMargins left="0.7" right="0.7" top="0.75" bottom="0.75" header="0.3" footer="0.3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5A5A-6C63-45EF-97CB-5CFEDF4285AA}">
  <dimension ref="A1:AH35"/>
  <sheetViews>
    <sheetView topLeftCell="P1" workbookViewId="0">
      <selection activeCell="AT28" sqref="AT28"/>
    </sheetView>
  </sheetViews>
  <sheetFormatPr defaultRowHeight="14.25" x14ac:dyDescent="0.2"/>
  <cols>
    <col min="1" max="1" width="4.140625" style="1" customWidth="1"/>
    <col min="2" max="2" width="13.140625" style="1" customWidth="1"/>
    <col min="3" max="3" width="6.140625" style="1" customWidth="1"/>
    <col min="4" max="4" width="5.42578125" style="1" customWidth="1"/>
    <col min="5" max="5" width="5.5703125" style="1" customWidth="1"/>
    <col min="6" max="6" width="5" style="1" customWidth="1"/>
    <col min="7" max="9" width="6" style="1" customWidth="1"/>
    <col min="10" max="10" width="6.28515625" style="1" customWidth="1"/>
    <col min="11" max="12" width="8.7109375" style="1" customWidth="1"/>
    <col min="13" max="13" width="7.140625" style="1" customWidth="1"/>
    <col min="14" max="14" width="6" style="1" customWidth="1"/>
    <col min="15" max="16" width="8.28515625" style="1" customWidth="1"/>
    <col min="17" max="17" width="7.28515625" style="1" customWidth="1"/>
    <col min="18" max="18" width="5.42578125" style="1" customWidth="1"/>
    <col min="19" max="19" width="10.7109375" style="1" customWidth="1"/>
    <col min="20" max="20" width="9.5703125" style="1" customWidth="1"/>
    <col min="21" max="21" width="9.42578125" style="1" customWidth="1"/>
    <col min="22" max="22" width="8.28515625" style="1" customWidth="1"/>
    <col min="23" max="24" width="9.5703125" style="1" customWidth="1"/>
    <col min="25" max="26" width="8.5703125" style="1" customWidth="1"/>
    <col min="27" max="27" width="8.85546875" style="1" customWidth="1"/>
    <col min="28" max="28" width="8.5703125" style="1" customWidth="1"/>
    <col min="29" max="29" width="7.42578125" style="1" customWidth="1"/>
    <col min="30" max="30" width="5.5703125" style="1" customWidth="1"/>
    <col min="31" max="31" width="9.140625" style="1"/>
    <col min="32" max="32" width="8.42578125" style="1" customWidth="1"/>
    <col min="33" max="33" width="7.28515625" style="1" customWidth="1"/>
    <col min="34" max="34" width="5.42578125" style="1" customWidth="1"/>
    <col min="35" max="16384" width="9.140625" style="1"/>
  </cols>
  <sheetData>
    <row r="1" spans="1:34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</row>
    <row r="3" spans="1:34" ht="15" x14ac:dyDescent="0.2">
      <c r="A3" s="376" t="s">
        <v>45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4" ht="1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x14ac:dyDescent="0.2">
      <c r="A5" s="377" t="s">
        <v>46</v>
      </c>
      <c r="B5" s="377" t="s">
        <v>47</v>
      </c>
      <c r="C5" s="371" t="s">
        <v>11</v>
      </c>
      <c r="D5" s="371"/>
      <c r="E5" s="371"/>
      <c r="F5" s="371"/>
      <c r="G5" s="371"/>
      <c r="H5" s="371"/>
      <c r="I5" s="371"/>
      <c r="J5" s="371"/>
      <c r="K5" s="371" t="s">
        <v>18</v>
      </c>
      <c r="L5" s="371"/>
      <c r="M5" s="371"/>
      <c r="N5" s="371"/>
      <c r="O5" s="371"/>
      <c r="P5" s="371"/>
      <c r="Q5" s="371"/>
      <c r="R5" s="371"/>
      <c r="S5" s="371" t="s">
        <v>48</v>
      </c>
      <c r="T5" s="371"/>
      <c r="U5" s="371"/>
      <c r="V5" s="371"/>
      <c r="W5" s="371"/>
      <c r="X5" s="371"/>
      <c r="Y5" s="371"/>
      <c r="Z5" s="371"/>
      <c r="AA5" s="371" t="s">
        <v>38</v>
      </c>
      <c r="AB5" s="371"/>
      <c r="AC5" s="371"/>
      <c r="AD5" s="371"/>
      <c r="AE5" s="371"/>
      <c r="AF5" s="371"/>
      <c r="AG5" s="371"/>
      <c r="AH5" s="371"/>
    </row>
    <row r="6" spans="1:34" x14ac:dyDescent="0.2">
      <c r="A6" s="377"/>
      <c r="B6" s="377"/>
      <c r="C6" s="372" t="s">
        <v>49</v>
      </c>
      <c r="D6" s="371" t="s">
        <v>50</v>
      </c>
      <c r="E6" s="371"/>
      <c r="F6" s="371"/>
      <c r="G6" s="372" t="s">
        <v>49</v>
      </c>
      <c r="H6" s="371" t="s">
        <v>51</v>
      </c>
      <c r="I6" s="371"/>
      <c r="J6" s="371"/>
      <c r="K6" s="372" t="s">
        <v>49</v>
      </c>
      <c r="L6" s="371" t="s">
        <v>50</v>
      </c>
      <c r="M6" s="371"/>
      <c r="N6" s="371"/>
      <c r="O6" s="372" t="s">
        <v>49</v>
      </c>
      <c r="P6" s="371" t="s">
        <v>51</v>
      </c>
      <c r="Q6" s="371"/>
      <c r="R6" s="371"/>
      <c r="S6" s="372" t="s">
        <v>49</v>
      </c>
      <c r="T6" s="371" t="s">
        <v>50</v>
      </c>
      <c r="U6" s="371"/>
      <c r="V6" s="371"/>
      <c r="W6" s="372" t="s">
        <v>49</v>
      </c>
      <c r="X6" s="371" t="s">
        <v>52</v>
      </c>
      <c r="Y6" s="371"/>
      <c r="Z6" s="371"/>
      <c r="AA6" s="372" t="s">
        <v>49</v>
      </c>
      <c r="AB6" s="371" t="s">
        <v>50</v>
      </c>
      <c r="AC6" s="371"/>
      <c r="AD6" s="371"/>
      <c r="AE6" s="372" t="s">
        <v>49</v>
      </c>
      <c r="AF6" s="371" t="s">
        <v>52</v>
      </c>
      <c r="AG6" s="371"/>
      <c r="AH6" s="371"/>
    </row>
    <row r="7" spans="1:34" ht="57" x14ac:dyDescent="0.2">
      <c r="A7" s="377"/>
      <c r="B7" s="377"/>
      <c r="C7" s="372"/>
      <c r="D7" s="10" t="s">
        <v>53</v>
      </c>
      <c r="E7" s="10" t="s">
        <v>54</v>
      </c>
      <c r="F7" s="10" t="s">
        <v>55</v>
      </c>
      <c r="G7" s="372"/>
      <c r="H7" s="10" t="s">
        <v>56</v>
      </c>
      <c r="I7" s="10" t="s">
        <v>57</v>
      </c>
      <c r="J7" s="10" t="s">
        <v>58</v>
      </c>
      <c r="K7" s="372"/>
      <c r="L7" s="10" t="s">
        <v>53</v>
      </c>
      <c r="M7" s="10" t="s">
        <v>54</v>
      </c>
      <c r="N7" s="10" t="s">
        <v>55</v>
      </c>
      <c r="O7" s="372"/>
      <c r="P7" s="10" t="s">
        <v>56</v>
      </c>
      <c r="Q7" s="10" t="s">
        <v>57</v>
      </c>
      <c r="R7" s="10" t="s">
        <v>58</v>
      </c>
      <c r="S7" s="372"/>
      <c r="T7" s="10" t="s">
        <v>53</v>
      </c>
      <c r="U7" s="10" t="s">
        <v>54</v>
      </c>
      <c r="V7" s="10" t="s">
        <v>55</v>
      </c>
      <c r="W7" s="372"/>
      <c r="X7" s="10" t="s">
        <v>56</v>
      </c>
      <c r="Y7" s="10" t="s">
        <v>57</v>
      </c>
      <c r="Z7" s="10" t="s">
        <v>58</v>
      </c>
      <c r="AA7" s="372"/>
      <c r="AB7" s="10" t="s">
        <v>53</v>
      </c>
      <c r="AC7" s="10" t="s">
        <v>54</v>
      </c>
      <c r="AD7" s="10" t="s">
        <v>55</v>
      </c>
      <c r="AE7" s="372"/>
      <c r="AF7" s="10" t="s">
        <v>56</v>
      </c>
      <c r="AG7" s="10" t="s">
        <v>57</v>
      </c>
      <c r="AH7" s="10" t="s">
        <v>58</v>
      </c>
    </row>
    <row r="8" spans="1:34" ht="15" thickBot="1" x14ac:dyDescent="0.25">
      <c r="A8" s="373" t="s">
        <v>59</v>
      </c>
      <c r="B8" s="373"/>
      <c r="C8" s="11">
        <f>+C32+C33</f>
        <v>839</v>
      </c>
      <c r="D8" s="11">
        <f t="shared" ref="D8:AH8" si="0">+D32+D33</f>
        <v>451</v>
      </c>
      <c r="E8" s="11">
        <f t="shared" si="0"/>
        <v>344</v>
      </c>
      <c r="F8" s="11">
        <f t="shared" si="0"/>
        <v>44</v>
      </c>
      <c r="G8" s="11">
        <f t="shared" si="0"/>
        <v>839</v>
      </c>
      <c r="H8" s="11">
        <f t="shared" si="0"/>
        <v>658</v>
      </c>
      <c r="I8" s="11">
        <f t="shared" si="0"/>
        <v>109</v>
      </c>
      <c r="J8" s="11">
        <f t="shared" si="0"/>
        <v>72</v>
      </c>
      <c r="K8" s="12">
        <f>+K32+K33</f>
        <v>22979</v>
      </c>
      <c r="L8" s="11">
        <f t="shared" si="0"/>
        <v>15467</v>
      </c>
      <c r="M8" s="11">
        <f t="shared" si="0"/>
        <v>7129</v>
      </c>
      <c r="N8" s="11">
        <f t="shared" si="0"/>
        <v>383</v>
      </c>
      <c r="O8" s="11">
        <f t="shared" si="0"/>
        <v>22979</v>
      </c>
      <c r="P8" s="11">
        <f t="shared" si="0"/>
        <v>4034</v>
      </c>
      <c r="Q8" s="11">
        <f t="shared" si="0"/>
        <v>7744</v>
      </c>
      <c r="R8" s="13">
        <f t="shared" si="0"/>
        <v>11201</v>
      </c>
      <c r="S8" s="12">
        <f t="shared" si="0"/>
        <v>680837</v>
      </c>
      <c r="T8" s="11">
        <f t="shared" si="0"/>
        <v>496705</v>
      </c>
      <c r="U8" s="11">
        <f t="shared" si="0"/>
        <v>177776</v>
      </c>
      <c r="V8" s="11">
        <f t="shared" si="0"/>
        <v>6356</v>
      </c>
      <c r="W8" s="11">
        <f t="shared" si="0"/>
        <v>680837</v>
      </c>
      <c r="X8" s="11">
        <f t="shared" si="0"/>
        <v>101780</v>
      </c>
      <c r="Y8" s="11">
        <f t="shared" si="0"/>
        <v>222153</v>
      </c>
      <c r="Z8" s="13">
        <f t="shared" si="0"/>
        <v>356904</v>
      </c>
      <c r="AA8" s="12">
        <f t="shared" si="0"/>
        <v>34073</v>
      </c>
      <c r="AB8" s="11">
        <f t="shared" si="0"/>
        <v>23345</v>
      </c>
      <c r="AC8" s="11">
        <f t="shared" si="0"/>
        <v>10225</v>
      </c>
      <c r="AD8" s="11">
        <f t="shared" si="0"/>
        <v>503</v>
      </c>
      <c r="AE8" s="11">
        <f t="shared" si="0"/>
        <v>34073</v>
      </c>
      <c r="AF8" s="11">
        <f t="shared" si="0"/>
        <v>7912</v>
      </c>
      <c r="AG8" s="11">
        <f t="shared" si="0"/>
        <v>14694</v>
      </c>
      <c r="AH8" s="11">
        <f t="shared" si="0"/>
        <v>11467</v>
      </c>
    </row>
    <row r="9" spans="1:34" x14ac:dyDescent="0.2">
      <c r="A9" s="14">
        <v>1</v>
      </c>
      <c r="B9" s="14" t="s">
        <v>60</v>
      </c>
      <c r="C9" s="15">
        <f>D9+E9+F9</f>
        <v>33</v>
      </c>
      <c r="D9" s="16">
        <v>9</v>
      </c>
      <c r="E9" s="16">
        <v>18</v>
      </c>
      <c r="F9" s="16">
        <v>6</v>
      </c>
      <c r="G9" s="15">
        <f>H9+I9+J9</f>
        <v>33</v>
      </c>
      <c r="H9" s="16">
        <v>23</v>
      </c>
      <c r="I9" s="16">
        <v>5</v>
      </c>
      <c r="J9" s="16">
        <v>5</v>
      </c>
      <c r="K9" s="17">
        <f>L9+M9+N9</f>
        <v>689</v>
      </c>
      <c r="L9" s="18">
        <v>222</v>
      </c>
      <c r="M9" s="18">
        <v>430</v>
      </c>
      <c r="N9" s="18">
        <v>37</v>
      </c>
      <c r="O9" s="19">
        <f>P9+Q9+R9</f>
        <v>689</v>
      </c>
      <c r="P9" s="18">
        <v>122</v>
      </c>
      <c r="Q9" s="18">
        <v>231</v>
      </c>
      <c r="R9" s="20">
        <v>336</v>
      </c>
      <c r="S9" s="17">
        <f>T9+U9+V9</f>
        <v>18731</v>
      </c>
      <c r="T9" s="18">
        <v>6915</v>
      </c>
      <c r="U9" s="18">
        <v>11553</v>
      </c>
      <c r="V9" s="18">
        <v>263</v>
      </c>
      <c r="W9" s="19">
        <f>X9+Y9+Z9</f>
        <v>18731</v>
      </c>
      <c r="X9" s="18">
        <v>2977</v>
      </c>
      <c r="Y9" s="18">
        <v>6240</v>
      </c>
      <c r="Z9" s="20">
        <v>9514</v>
      </c>
      <c r="AA9" s="17">
        <f>AB9+AC9+AD9</f>
        <v>1030</v>
      </c>
      <c r="AB9" s="18">
        <v>358</v>
      </c>
      <c r="AC9" s="18">
        <v>636</v>
      </c>
      <c r="AD9" s="18">
        <v>36</v>
      </c>
      <c r="AE9" s="19">
        <f>AF9+AG9+AH9</f>
        <v>1030</v>
      </c>
      <c r="AF9" s="18">
        <v>317</v>
      </c>
      <c r="AG9" s="18">
        <v>369</v>
      </c>
      <c r="AH9" s="18">
        <v>344</v>
      </c>
    </row>
    <row r="10" spans="1:34" x14ac:dyDescent="0.2">
      <c r="A10" s="21">
        <v>2</v>
      </c>
      <c r="B10" s="21" t="s">
        <v>61</v>
      </c>
      <c r="C10" s="22">
        <f t="shared" ref="C10:C31" si="1">D10+E10+F10</f>
        <v>44</v>
      </c>
      <c r="D10" s="23">
        <v>15</v>
      </c>
      <c r="E10" s="23">
        <v>16</v>
      </c>
      <c r="F10" s="23">
        <v>13</v>
      </c>
      <c r="G10" s="22">
        <f t="shared" ref="G10:G31" si="2">H10+I10+J10</f>
        <v>44</v>
      </c>
      <c r="H10" s="23">
        <v>24</v>
      </c>
      <c r="I10" s="23">
        <v>4</v>
      </c>
      <c r="J10" s="23">
        <v>16</v>
      </c>
      <c r="K10" s="24">
        <f t="shared" ref="K10:K31" si="3">L10+M10+N10</f>
        <v>992</v>
      </c>
      <c r="L10" s="25">
        <v>430</v>
      </c>
      <c r="M10" s="25">
        <v>416</v>
      </c>
      <c r="N10" s="25">
        <v>146</v>
      </c>
      <c r="O10" s="26">
        <f t="shared" ref="O10:O31" si="4">P10+Q10+R10</f>
        <v>992</v>
      </c>
      <c r="P10" s="25">
        <v>196</v>
      </c>
      <c r="Q10" s="25">
        <v>306</v>
      </c>
      <c r="R10" s="27">
        <v>490</v>
      </c>
      <c r="S10" s="24">
        <f t="shared" ref="S10:S31" si="5">T10+U10+V10</f>
        <v>24988</v>
      </c>
      <c r="T10" s="25">
        <v>12255</v>
      </c>
      <c r="U10" s="25">
        <v>9845</v>
      </c>
      <c r="V10" s="25">
        <v>2888</v>
      </c>
      <c r="W10" s="26">
        <f>X10+Y10+Z10</f>
        <v>24988</v>
      </c>
      <c r="X10" s="25">
        <v>5279</v>
      </c>
      <c r="Y10" s="25">
        <v>7981</v>
      </c>
      <c r="Z10" s="27">
        <v>11728</v>
      </c>
      <c r="AA10" s="24">
        <f t="shared" ref="AA10:AA31" si="6">AB10+AC10+AD10</f>
        <v>1655</v>
      </c>
      <c r="AB10" s="25">
        <v>720</v>
      </c>
      <c r="AC10" s="25">
        <v>708</v>
      </c>
      <c r="AD10" s="25">
        <v>227</v>
      </c>
      <c r="AE10" s="26">
        <f t="shared" ref="AE10:AE31" si="7">AF10+AG10+AH10</f>
        <v>1655</v>
      </c>
      <c r="AF10" s="25">
        <v>419</v>
      </c>
      <c r="AG10" s="25">
        <v>672</v>
      </c>
      <c r="AH10" s="25">
        <v>564</v>
      </c>
    </row>
    <row r="11" spans="1:34" x14ac:dyDescent="0.2">
      <c r="A11" s="14">
        <v>3</v>
      </c>
      <c r="B11" s="14" t="s">
        <v>62</v>
      </c>
      <c r="C11" s="15">
        <f t="shared" si="1"/>
        <v>31</v>
      </c>
      <c r="D11" s="16">
        <v>8</v>
      </c>
      <c r="E11" s="16">
        <v>20</v>
      </c>
      <c r="F11" s="16">
        <v>3</v>
      </c>
      <c r="G11" s="15">
        <f t="shared" si="2"/>
        <v>31</v>
      </c>
      <c r="H11" s="16">
        <v>15</v>
      </c>
      <c r="I11" s="16">
        <v>11</v>
      </c>
      <c r="J11" s="16">
        <v>5</v>
      </c>
      <c r="K11" s="17">
        <f t="shared" si="3"/>
        <v>656</v>
      </c>
      <c r="L11" s="18">
        <v>299</v>
      </c>
      <c r="M11" s="18">
        <v>344</v>
      </c>
      <c r="N11" s="18">
        <v>13</v>
      </c>
      <c r="O11" s="19">
        <f t="shared" si="4"/>
        <v>656</v>
      </c>
      <c r="P11" s="18">
        <v>95</v>
      </c>
      <c r="Q11" s="18">
        <v>234</v>
      </c>
      <c r="R11" s="20">
        <v>327</v>
      </c>
      <c r="S11" s="17">
        <f t="shared" si="5"/>
        <v>18133</v>
      </c>
      <c r="T11" s="18">
        <v>9723</v>
      </c>
      <c r="U11" s="18">
        <v>8373</v>
      </c>
      <c r="V11" s="18">
        <v>37</v>
      </c>
      <c r="W11" s="19">
        <f t="shared" ref="W11:W29" si="8">X11+Y11+Z11</f>
        <v>18133</v>
      </c>
      <c r="X11" s="18">
        <v>2341</v>
      </c>
      <c r="Y11" s="18">
        <v>6038</v>
      </c>
      <c r="Z11" s="20">
        <v>9754</v>
      </c>
      <c r="AA11" s="17">
        <f t="shared" si="6"/>
        <v>936</v>
      </c>
      <c r="AB11" s="18">
        <v>446</v>
      </c>
      <c r="AC11" s="18">
        <v>484</v>
      </c>
      <c r="AD11" s="18">
        <v>6</v>
      </c>
      <c r="AE11" s="19">
        <f t="shared" si="7"/>
        <v>936</v>
      </c>
      <c r="AF11" s="18">
        <v>206</v>
      </c>
      <c r="AG11" s="18">
        <v>404</v>
      </c>
      <c r="AH11" s="18">
        <v>326</v>
      </c>
    </row>
    <row r="12" spans="1:34" x14ac:dyDescent="0.2">
      <c r="A12" s="21">
        <v>4</v>
      </c>
      <c r="B12" s="21" t="s">
        <v>63</v>
      </c>
      <c r="C12" s="22">
        <f t="shared" si="1"/>
        <v>22</v>
      </c>
      <c r="D12" s="23">
        <v>4</v>
      </c>
      <c r="E12" s="23">
        <v>16</v>
      </c>
      <c r="F12" s="23">
        <v>2</v>
      </c>
      <c r="G12" s="22">
        <f t="shared" si="2"/>
        <v>22</v>
      </c>
      <c r="H12" s="23">
        <v>15</v>
      </c>
      <c r="I12" s="23">
        <v>5</v>
      </c>
      <c r="J12" s="23">
        <v>2</v>
      </c>
      <c r="K12" s="24">
        <f t="shared" si="3"/>
        <v>445</v>
      </c>
      <c r="L12" s="25">
        <v>119</v>
      </c>
      <c r="M12" s="25">
        <v>316</v>
      </c>
      <c r="N12" s="25">
        <v>10</v>
      </c>
      <c r="O12" s="26">
        <f t="shared" si="4"/>
        <v>445</v>
      </c>
      <c r="P12" s="25">
        <v>73</v>
      </c>
      <c r="Q12" s="25">
        <v>154</v>
      </c>
      <c r="R12" s="27">
        <v>218</v>
      </c>
      <c r="S12" s="24">
        <f t="shared" si="5"/>
        <v>11124</v>
      </c>
      <c r="T12" s="25">
        <v>3208</v>
      </c>
      <c r="U12" s="25">
        <v>7800</v>
      </c>
      <c r="V12" s="25">
        <v>116</v>
      </c>
      <c r="W12" s="26">
        <f t="shared" si="8"/>
        <v>11124</v>
      </c>
      <c r="X12" s="25">
        <v>1665</v>
      </c>
      <c r="Y12" s="25">
        <v>3784</v>
      </c>
      <c r="Z12" s="27">
        <v>5675</v>
      </c>
      <c r="AA12" s="24">
        <f t="shared" si="6"/>
        <v>641</v>
      </c>
      <c r="AB12" s="25">
        <v>185</v>
      </c>
      <c r="AC12" s="25">
        <v>447</v>
      </c>
      <c r="AD12" s="25">
        <v>9</v>
      </c>
      <c r="AE12" s="26">
        <f t="shared" si="7"/>
        <v>641</v>
      </c>
      <c r="AF12" s="25">
        <v>169</v>
      </c>
      <c r="AG12" s="25">
        <v>258</v>
      </c>
      <c r="AH12" s="25">
        <v>214</v>
      </c>
    </row>
    <row r="13" spans="1:34" s="35" customFormat="1" x14ac:dyDescent="0.2">
      <c r="A13" s="28">
        <v>5</v>
      </c>
      <c r="B13" s="28" t="s">
        <v>64</v>
      </c>
      <c r="C13" s="29">
        <f t="shared" si="1"/>
        <v>28</v>
      </c>
      <c r="D13" s="30">
        <v>6</v>
      </c>
      <c r="E13" s="30">
        <v>19</v>
      </c>
      <c r="F13" s="30">
        <v>3</v>
      </c>
      <c r="G13" s="29">
        <f t="shared" si="2"/>
        <v>28</v>
      </c>
      <c r="H13" s="30">
        <v>23</v>
      </c>
      <c r="I13" s="30">
        <v>2</v>
      </c>
      <c r="J13" s="30">
        <v>3</v>
      </c>
      <c r="K13" s="31">
        <f t="shared" si="3"/>
        <v>530</v>
      </c>
      <c r="L13" s="32">
        <v>187</v>
      </c>
      <c r="M13" s="32">
        <v>333</v>
      </c>
      <c r="N13" s="32">
        <v>10</v>
      </c>
      <c r="O13" s="33">
        <f t="shared" si="4"/>
        <v>530</v>
      </c>
      <c r="P13" s="32">
        <v>101</v>
      </c>
      <c r="Q13" s="32">
        <v>175</v>
      </c>
      <c r="R13" s="34">
        <v>254</v>
      </c>
      <c r="S13" s="31">
        <f t="shared" si="5"/>
        <v>11901</v>
      </c>
      <c r="T13" s="32">
        <v>5416</v>
      </c>
      <c r="U13" s="32">
        <v>6439</v>
      </c>
      <c r="V13" s="32">
        <v>46</v>
      </c>
      <c r="W13" s="33">
        <f t="shared" si="8"/>
        <v>11901</v>
      </c>
      <c r="X13" s="32">
        <v>2037</v>
      </c>
      <c r="Y13" s="32">
        <v>4076</v>
      </c>
      <c r="Z13" s="34">
        <v>5788</v>
      </c>
      <c r="AA13" s="31">
        <f t="shared" si="6"/>
        <v>777</v>
      </c>
      <c r="AB13" s="32">
        <v>285</v>
      </c>
      <c r="AC13" s="32">
        <v>481</v>
      </c>
      <c r="AD13" s="32">
        <v>11</v>
      </c>
      <c r="AE13" s="33">
        <f t="shared" si="7"/>
        <v>777</v>
      </c>
      <c r="AF13" s="32">
        <v>174</v>
      </c>
      <c r="AG13" s="32">
        <v>346</v>
      </c>
      <c r="AH13" s="32">
        <v>257</v>
      </c>
    </row>
    <row r="14" spans="1:34" x14ac:dyDescent="0.2">
      <c r="A14" s="21">
        <v>6</v>
      </c>
      <c r="B14" s="21" t="s">
        <v>65</v>
      </c>
      <c r="C14" s="22">
        <f t="shared" si="1"/>
        <v>21</v>
      </c>
      <c r="D14" s="23">
        <v>4</v>
      </c>
      <c r="E14" s="23">
        <v>16</v>
      </c>
      <c r="F14" s="23">
        <v>1</v>
      </c>
      <c r="G14" s="22">
        <f t="shared" si="2"/>
        <v>21</v>
      </c>
      <c r="H14" s="23">
        <v>10</v>
      </c>
      <c r="I14" s="23">
        <v>10</v>
      </c>
      <c r="J14" s="23">
        <v>1</v>
      </c>
      <c r="K14" s="24">
        <f t="shared" si="3"/>
        <v>481</v>
      </c>
      <c r="L14" s="25">
        <v>179</v>
      </c>
      <c r="M14" s="25">
        <v>286</v>
      </c>
      <c r="N14" s="25">
        <v>16</v>
      </c>
      <c r="O14" s="26">
        <f t="shared" si="4"/>
        <v>481</v>
      </c>
      <c r="P14" s="25">
        <v>66</v>
      </c>
      <c r="Q14" s="25">
        <v>172</v>
      </c>
      <c r="R14" s="25">
        <v>243</v>
      </c>
      <c r="S14" s="24">
        <f t="shared" si="5"/>
        <v>14629</v>
      </c>
      <c r="T14" s="25">
        <v>6293</v>
      </c>
      <c r="U14" s="25">
        <v>7937</v>
      </c>
      <c r="V14" s="25">
        <v>399</v>
      </c>
      <c r="W14" s="26">
        <f t="shared" si="8"/>
        <v>14629</v>
      </c>
      <c r="X14" s="25">
        <v>1900</v>
      </c>
      <c r="Y14" s="25">
        <v>4974</v>
      </c>
      <c r="Z14" s="27">
        <v>7755</v>
      </c>
      <c r="AA14" s="24">
        <f t="shared" si="6"/>
        <v>664</v>
      </c>
      <c r="AB14" s="25">
        <v>253</v>
      </c>
      <c r="AC14" s="25">
        <v>390</v>
      </c>
      <c r="AD14" s="25">
        <v>21</v>
      </c>
      <c r="AE14" s="26">
        <f t="shared" si="7"/>
        <v>664</v>
      </c>
      <c r="AF14" s="25">
        <v>137</v>
      </c>
      <c r="AG14" s="25">
        <v>287</v>
      </c>
      <c r="AH14" s="25">
        <v>240</v>
      </c>
    </row>
    <row r="15" spans="1:34" x14ac:dyDescent="0.2">
      <c r="A15" s="14">
        <v>7</v>
      </c>
      <c r="B15" s="14" t="s">
        <v>66</v>
      </c>
      <c r="C15" s="15">
        <f t="shared" si="1"/>
        <v>27</v>
      </c>
      <c r="D15" s="16">
        <v>13</v>
      </c>
      <c r="E15" s="16">
        <v>13</v>
      </c>
      <c r="F15" s="16">
        <v>1</v>
      </c>
      <c r="G15" s="15">
        <f t="shared" si="2"/>
        <v>27</v>
      </c>
      <c r="H15" s="16">
        <v>20</v>
      </c>
      <c r="I15" s="16">
        <v>7</v>
      </c>
      <c r="J15" s="16"/>
      <c r="K15" s="17">
        <f t="shared" si="3"/>
        <v>594</v>
      </c>
      <c r="L15" s="18">
        <v>380</v>
      </c>
      <c r="M15" s="18">
        <v>205</v>
      </c>
      <c r="N15" s="18">
        <v>9</v>
      </c>
      <c r="O15" s="19">
        <f t="shared" si="4"/>
        <v>594</v>
      </c>
      <c r="P15" s="18">
        <v>100</v>
      </c>
      <c r="Q15" s="18">
        <v>201</v>
      </c>
      <c r="R15" s="20">
        <v>293</v>
      </c>
      <c r="S15" s="17">
        <f t="shared" si="5"/>
        <v>17422</v>
      </c>
      <c r="T15" s="18">
        <v>12157</v>
      </c>
      <c r="U15" s="18">
        <v>5178</v>
      </c>
      <c r="V15" s="18">
        <v>87</v>
      </c>
      <c r="W15" s="19">
        <f t="shared" si="8"/>
        <v>17422</v>
      </c>
      <c r="X15" s="18">
        <v>2481</v>
      </c>
      <c r="Y15" s="18">
        <v>5705</v>
      </c>
      <c r="Z15" s="18">
        <v>9236</v>
      </c>
      <c r="AA15" s="17">
        <f t="shared" si="6"/>
        <v>863</v>
      </c>
      <c r="AB15" s="18">
        <v>557</v>
      </c>
      <c r="AC15" s="18">
        <v>295</v>
      </c>
      <c r="AD15" s="18">
        <v>11</v>
      </c>
      <c r="AE15" s="19">
        <f t="shared" si="7"/>
        <v>863</v>
      </c>
      <c r="AF15" s="18">
        <v>202</v>
      </c>
      <c r="AG15" s="18">
        <v>370</v>
      </c>
      <c r="AH15" s="18">
        <v>291</v>
      </c>
    </row>
    <row r="16" spans="1:34" x14ac:dyDescent="0.2">
      <c r="A16" s="21">
        <v>8</v>
      </c>
      <c r="B16" s="21" t="s">
        <v>67</v>
      </c>
      <c r="C16" s="22">
        <f t="shared" si="1"/>
        <v>19</v>
      </c>
      <c r="D16" s="23">
        <v>5</v>
      </c>
      <c r="E16" s="23">
        <v>14</v>
      </c>
      <c r="F16" s="23"/>
      <c r="G16" s="22">
        <f t="shared" si="2"/>
        <v>19</v>
      </c>
      <c r="H16" s="23">
        <v>8</v>
      </c>
      <c r="I16" s="23">
        <v>11</v>
      </c>
      <c r="J16" s="23"/>
      <c r="K16" s="24">
        <f t="shared" si="3"/>
        <v>342</v>
      </c>
      <c r="L16" s="25">
        <v>153</v>
      </c>
      <c r="M16" s="25">
        <v>189</v>
      </c>
      <c r="N16" s="25"/>
      <c r="O16" s="26">
        <f t="shared" si="4"/>
        <v>342</v>
      </c>
      <c r="P16" s="25">
        <v>52</v>
      </c>
      <c r="Q16" s="25">
        <v>132</v>
      </c>
      <c r="R16" s="27">
        <v>158</v>
      </c>
      <c r="S16" s="24">
        <f t="shared" si="5"/>
        <v>8457</v>
      </c>
      <c r="T16" s="25">
        <v>4445</v>
      </c>
      <c r="U16" s="25">
        <v>4012</v>
      </c>
      <c r="V16" s="25"/>
      <c r="W16" s="26">
        <f t="shared" si="8"/>
        <v>8457</v>
      </c>
      <c r="X16" s="25">
        <v>1204</v>
      </c>
      <c r="Y16" s="25">
        <v>3110</v>
      </c>
      <c r="Z16" s="25">
        <v>4143</v>
      </c>
      <c r="AA16" s="24">
        <f t="shared" si="6"/>
        <v>523</v>
      </c>
      <c r="AB16" s="25">
        <v>239</v>
      </c>
      <c r="AC16" s="25">
        <v>284</v>
      </c>
      <c r="AD16" s="25"/>
      <c r="AE16" s="26">
        <f t="shared" si="7"/>
        <v>523</v>
      </c>
      <c r="AF16" s="25">
        <v>130</v>
      </c>
      <c r="AG16" s="25">
        <v>230</v>
      </c>
      <c r="AH16" s="25">
        <v>163</v>
      </c>
    </row>
    <row r="17" spans="1:34" x14ac:dyDescent="0.2">
      <c r="A17" s="14">
        <v>9</v>
      </c>
      <c r="B17" s="14" t="s">
        <v>68</v>
      </c>
      <c r="C17" s="15">
        <f t="shared" si="1"/>
        <v>30</v>
      </c>
      <c r="D17" s="16">
        <v>6</v>
      </c>
      <c r="E17" s="16">
        <v>24</v>
      </c>
      <c r="F17" s="16"/>
      <c r="G17" s="15">
        <f t="shared" si="2"/>
        <v>30</v>
      </c>
      <c r="H17" s="16">
        <v>24</v>
      </c>
      <c r="I17" s="16">
        <v>6</v>
      </c>
      <c r="J17" s="16"/>
      <c r="K17" s="17">
        <f t="shared" si="3"/>
        <v>622</v>
      </c>
      <c r="L17" s="18">
        <v>184</v>
      </c>
      <c r="M17" s="18">
        <v>438</v>
      </c>
      <c r="N17" s="18"/>
      <c r="O17" s="19">
        <f t="shared" si="4"/>
        <v>622</v>
      </c>
      <c r="P17" s="18">
        <v>117</v>
      </c>
      <c r="Q17" s="18">
        <v>228</v>
      </c>
      <c r="R17" s="20">
        <v>277</v>
      </c>
      <c r="S17" s="17">
        <f t="shared" si="5"/>
        <v>15535</v>
      </c>
      <c r="T17" s="18">
        <v>5357</v>
      </c>
      <c r="U17" s="18">
        <v>10178</v>
      </c>
      <c r="V17" s="18"/>
      <c r="W17" s="19">
        <f t="shared" si="8"/>
        <v>15535</v>
      </c>
      <c r="X17" s="18">
        <v>2646</v>
      </c>
      <c r="Y17" s="18">
        <v>5587</v>
      </c>
      <c r="Z17" s="18">
        <v>7302</v>
      </c>
      <c r="AA17" s="17">
        <f t="shared" si="6"/>
        <v>926</v>
      </c>
      <c r="AB17" s="18">
        <v>283</v>
      </c>
      <c r="AC17" s="18">
        <v>643</v>
      </c>
      <c r="AD17" s="18"/>
      <c r="AE17" s="19">
        <f t="shared" si="7"/>
        <v>926</v>
      </c>
      <c r="AF17" s="18">
        <v>190</v>
      </c>
      <c r="AG17" s="18">
        <v>457</v>
      </c>
      <c r="AH17" s="18">
        <v>279</v>
      </c>
    </row>
    <row r="18" spans="1:34" x14ac:dyDescent="0.2">
      <c r="A18" s="21">
        <v>10</v>
      </c>
      <c r="B18" s="21" t="s">
        <v>69</v>
      </c>
      <c r="C18" s="22">
        <f t="shared" si="1"/>
        <v>32</v>
      </c>
      <c r="D18" s="23">
        <v>7</v>
      </c>
      <c r="E18" s="23">
        <v>22</v>
      </c>
      <c r="F18" s="23">
        <v>3</v>
      </c>
      <c r="G18" s="22">
        <f t="shared" si="2"/>
        <v>32</v>
      </c>
      <c r="H18" s="23">
        <v>29</v>
      </c>
      <c r="I18" s="23"/>
      <c r="J18" s="23">
        <v>3</v>
      </c>
      <c r="K18" s="24">
        <f t="shared" si="3"/>
        <v>872</v>
      </c>
      <c r="L18" s="25">
        <v>292</v>
      </c>
      <c r="M18" s="25">
        <v>551</v>
      </c>
      <c r="N18" s="25">
        <v>29</v>
      </c>
      <c r="O18" s="26">
        <f t="shared" si="4"/>
        <v>872</v>
      </c>
      <c r="P18" s="25">
        <v>158</v>
      </c>
      <c r="Q18" s="25">
        <v>300</v>
      </c>
      <c r="R18" s="27">
        <v>414</v>
      </c>
      <c r="S18" s="24">
        <f t="shared" si="5"/>
        <v>23271</v>
      </c>
      <c r="T18" s="25">
        <v>9325</v>
      </c>
      <c r="U18" s="25">
        <v>13500</v>
      </c>
      <c r="V18" s="25">
        <v>446</v>
      </c>
      <c r="W18" s="26">
        <f t="shared" si="8"/>
        <v>23271</v>
      </c>
      <c r="X18" s="25">
        <v>3599</v>
      </c>
      <c r="Y18" s="25">
        <v>7929</v>
      </c>
      <c r="Z18" s="25">
        <v>11743</v>
      </c>
      <c r="AA18" s="24">
        <f t="shared" si="6"/>
        <v>1245</v>
      </c>
      <c r="AB18" s="25">
        <v>438</v>
      </c>
      <c r="AC18" s="25">
        <v>770</v>
      </c>
      <c r="AD18" s="25">
        <v>37</v>
      </c>
      <c r="AE18" s="26">
        <f t="shared" si="7"/>
        <v>1245</v>
      </c>
      <c r="AF18" s="25">
        <v>321</v>
      </c>
      <c r="AG18" s="25">
        <v>496</v>
      </c>
      <c r="AH18" s="25">
        <v>428</v>
      </c>
    </row>
    <row r="19" spans="1:34" x14ac:dyDescent="0.2">
      <c r="A19" s="14">
        <v>11</v>
      </c>
      <c r="B19" s="14" t="s">
        <v>70</v>
      </c>
      <c r="C19" s="15">
        <f t="shared" si="1"/>
        <v>22</v>
      </c>
      <c r="D19" s="16">
        <v>6</v>
      </c>
      <c r="E19" s="16">
        <v>16</v>
      </c>
      <c r="F19" s="16"/>
      <c r="G19" s="15">
        <f t="shared" si="2"/>
        <v>22</v>
      </c>
      <c r="H19" s="16">
        <v>13</v>
      </c>
      <c r="I19" s="16">
        <v>9</v>
      </c>
      <c r="J19" s="16"/>
      <c r="K19" s="17">
        <f t="shared" si="3"/>
        <v>493</v>
      </c>
      <c r="L19" s="18">
        <v>217</v>
      </c>
      <c r="M19" s="18">
        <v>276</v>
      </c>
      <c r="N19" s="18"/>
      <c r="O19" s="19">
        <f t="shared" si="4"/>
        <v>493</v>
      </c>
      <c r="P19" s="18">
        <v>81</v>
      </c>
      <c r="Q19" s="18">
        <v>172</v>
      </c>
      <c r="R19" s="20">
        <v>240</v>
      </c>
      <c r="S19" s="17">
        <f t="shared" si="5"/>
        <v>14134</v>
      </c>
      <c r="T19" s="18">
        <v>7045</v>
      </c>
      <c r="U19" s="18">
        <v>7089</v>
      </c>
      <c r="V19" s="18"/>
      <c r="W19" s="19">
        <f t="shared" si="8"/>
        <v>14134</v>
      </c>
      <c r="X19" s="18">
        <v>1858</v>
      </c>
      <c r="Y19" s="18">
        <v>4598</v>
      </c>
      <c r="Z19" s="20">
        <v>7678</v>
      </c>
      <c r="AA19" s="17">
        <f t="shared" si="6"/>
        <v>720</v>
      </c>
      <c r="AB19" s="18">
        <v>319</v>
      </c>
      <c r="AC19" s="18">
        <v>401</v>
      </c>
      <c r="AD19" s="18"/>
      <c r="AE19" s="19">
        <f t="shared" si="7"/>
        <v>720</v>
      </c>
      <c r="AF19" s="18">
        <v>162</v>
      </c>
      <c r="AG19" s="18">
        <v>317</v>
      </c>
      <c r="AH19" s="18">
        <v>241</v>
      </c>
    </row>
    <row r="20" spans="1:34" x14ac:dyDescent="0.2">
      <c r="A20" s="21">
        <v>12</v>
      </c>
      <c r="B20" s="21" t="s">
        <v>71</v>
      </c>
      <c r="C20" s="22">
        <f t="shared" si="1"/>
        <v>16</v>
      </c>
      <c r="D20" s="23">
        <v>4</v>
      </c>
      <c r="E20" s="23">
        <v>12</v>
      </c>
      <c r="F20" s="23"/>
      <c r="G20" s="22">
        <f t="shared" si="2"/>
        <v>16</v>
      </c>
      <c r="H20" s="23">
        <v>11</v>
      </c>
      <c r="I20" s="23">
        <v>5</v>
      </c>
      <c r="J20" s="23"/>
      <c r="K20" s="24">
        <f t="shared" si="3"/>
        <v>439</v>
      </c>
      <c r="L20" s="25">
        <v>165</v>
      </c>
      <c r="M20" s="25">
        <v>274</v>
      </c>
      <c r="N20" s="25"/>
      <c r="O20" s="26">
        <f t="shared" si="4"/>
        <v>439</v>
      </c>
      <c r="P20" s="25">
        <v>66</v>
      </c>
      <c r="Q20" s="25">
        <v>148</v>
      </c>
      <c r="R20" s="27">
        <v>225</v>
      </c>
      <c r="S20" s="24">
        <f t="shared" si="5"/>
        <v>12866</v>
      </c>
      <c r="T20" s="25">
        <v>5395</v>
      </c>
      <c r="U20" s="25">
        <v>7471</v>
      </c>
      <c r="V20" s="25"/>
      <c r="W20" s="26">
        <f t="shared" si="8"/>
        <v>12866</v>
      </c>
      <c r="X20" s="25">
        <v>1862</v>
      </c>
      <c r="Y20" s="25">
        <v>4075</v>
      </c>
      <c r="Z20" s="27">
        <v>6929</v>
      </c>
      <c r="AA20" s="24">
        <f t="shared" si="6"/>
        <v>626</v>
      </c>
      <c r="AB20" s="25">
        <v>247</v>
      </c>
      <c r="AC20" s="25">
        <v>379</v>
      </c>
      <c r="AD20" s="25"/>
      <c r="AE20" s="26">
        <f t="shared" si="7"/>
        <v>626</v>
      </c>
      <c r="AF20" s="25">
        <v>157</v>
      </c>
      <c r="AG20" s="25">
        <v>244</v>
      </c>
      <c r="AH20" s="25">
        <v>225</v>
      </c>
    </row>
    <row r="21" spans="1:34" s="178" customFormat="1" x14ac:dyDescent="0.2">
      <c r="A21" s="320">
        <v>13</v>
      </c>
      <c r="B21" s="320" t="s">
        <v>72</v>
      </c>
      <c r="C21" s="321">
        <f t="shared" si="1"/>
        <v>35</v>
      </c>
      <c r="D21" s="322">
        <v>7</v>
      </c>
      <c r="E21" s="322">
        <v>28</v>
      </c>
      <c r="F21" s="322"/>
      <c r="G21" s="321">
        <f t="shared" si="2"/>
        <v>35</v>
      </c>
      <c r="H21" s="322">
        <v>34</v>
      </c>
      <c r="I21" s="322"/>
      <c r="J21" s="322">
        <v>1</v>
      </c>
      <c r="K21" s="323">
        <f t="shared" si="3"/>
        <v>783</v>
      </c>
      <c r="L21" s="324">
        <v>177</v>
      </c>
      <c r="M21" s="324">
        <v>606</v>
      </c>
      <c r="N21" s="324"/>
      <c r="O21" s="325">
        <f t="shared" si="4"/>
        <v>783</v>
      </c>
      <c r="P21" s="324">
        <v>150</v>
      </c>
      <c r="Q21" s="324">
        <v>266</v>
      </c>
      <c r="R21" s="326">
        <v>367</v>
      </c>
      <c r="S21" s="323">
        <f t="shared" si="5"/>
        <v>21182</v>
      </c>
      <c r="T21" s="324">
        <v>4921</v>
      </c>
      <c r="U21" s="324">
        <v>16261</v>
      </c>
      <c r="V21" s="324"/>
      <c r="W21" s="325">
        <f t="shared" si="8"/>
        <v>21182</v>
      </c>
      <c r="X21" s="324">
        <v>3259</v>
      </c>
      <c r="Y21" s="324">
        <v>7091</v>
      </c>
      <c r="Z21" s="326">
        <v>10832</v>
      </c>
      <c r="AA21" s="323">
        <f t="shared" si="6"/>
        <v>1098</v>
      </c>
      <c r="AB21" s="324">
        <v>257</v>
      </c>
      <c r="AC21" s="324">
        <v>841</v>
      </c>
      <c r="AD21" s="324"/>
      <c r="AE21" s="325">
        <f t="shared" si="7"/>
        <v>1098</v>
      </c>
      <c r="AF21" s="324">
        <v>297</v>
      </c>
      <c r="AG21" s="324">
        <v>427</v>
      </c>
      <c r="AH21" s="324">
        <v>374</v>
      </c>
    </row>
    <row r="22" spans="1:34" x14ac:dyDescent="0.2">
      <c r="A22" s="21">
        <v>14</v>
      </c>
      <c r="B22" s="21" t="s">
        <v>73</v>
      </c>
      <c r="C22" s="22">
        <f t="shared" si="1"/>
        <v>31</v>
      </c>
      <c r="D22" s="23">
        <v>4</v>
      </c>
      <c r="E22" s="23">
        <v>26</v>
      </c>
      <c r="F22" s="23">
        <v>1</v>
      </c>
      <c r="G22" s="22">
        <f t="shared" si="2"/>
        <v>31</v>
      </c>
      <c r="H22" s="23">
        <v>22</v>
      </c>
      <c r="I22" s="23">
        <v>8</v>
      </c>
      <c r="J22" s="23">
        <v>1</v>
      </c>
      <c r="K22" s="24">
        <f t="shared" si="3"/>
        <v>642</v>
      </c>
      <c r="L22" s="25">
        <v>135</v>
      </c>
      <c r="M22" s="25">
        <v>488</v>
      </c>
      <c r="N22" s="25">
        <v>19</v>
      </c>
      <c r="O22" s="26">
        <f t="shared" si="4"/>
        <v>642</v>
      </c>
      <c r="P22" s="25">
        <v>94</v>
      </c>
      <c r="Q22" s="25">
        <v>221</v>
      </c>
      <c r="R22" s="27">
        <v>327</v>
      </c>
      <c r="S22" s="24">
        <f t="shared" si="5"/>
        <v>17320</v>
      </c>
      <c r="T22" s="25">
        <v>4387</v>
      </c>
      <c r="U22" s="25">
        <v>12331</v>
      </c>
      <c r="V22" s="25">
        <v>602</v>
      </c>
      <c r="W22" s="26">
        <f t="shared" si="8"/>
        <v>17320</v>
      </c>
      <c r="X22" s="25">
        <v>2186</v>
      </c>
      <c r="Y22" s="25">
        <v>5880</v>
      </c>
      <c r="Z22" s="27">
        <v>9254</v>
      </c>
      <c r="AA22" s="24">
        <f t="shared" si="6"/>
        <v>864</v>
      </c>
      <c r="AB22" s="25">
        <v>192</v>
      </c>
      <c r="AC22" s="25">
        <v>648</v>
      </c>
      <c r="AD22" s="25">
        <v>24</v>
      </c>
      <c r="AE22" s="26">
        <f t="shared" si="7"/>
        <v>864</v>
      </c>
      <c r="AF22" s="25">
        <v>193</v>
      </c>
      <c r="AG22" s="25">
        <v>339</v>
      </c>
      <c r="AH22" s="25">
        <v>332</v>
      </c>
    </row>
    <row r="23" spans="1:34" x14ac:dyDescent="0.2">
      <c r="A23" s="14">
        <v>15</v>
      </c>
      <c r="B23" s="14" t="s">
        <v>74</v>
      </c>
      <c r="C23" s="15">
        <f t="shared" si="1"/>
        <v>30</v>
      </c>
      <c r="D23" s="16">
        <v>8</v>
      </c>
      <c r="E23" s="16">
        <v>19</v>
      </c>
      <c r="F23" s="16">
        <v>3</v>
      </c>
      <c r="G23" s="15">
        <f t="shared" si="2"/>
        <v>30</v>
      </c>
      <c r="H23" s="16">
        <v>18</v>
      </c>
      <c r="I23" s="16">
        <v>7</v>
      </c>
      <c r="J23" s="16">
        <v>5</v>
      </c>
      <c r="K23" s="17">
        <f t="shared" si="3"/>
        <v>729</v>
      </c>
      <c r="L23" s="18">
        <v>304</v>
      </c>
      <c r="M23" s="18">
        <v>410</v>
      </c>
      <c r="N23" s="18">
        <v>15</v>
      </c>
      <c r="O23" s="19">
        <f t="shared" si="4"/>
        <v>729</v>
      </c>
      <c r="P23" s="18">
        <v>119</v>
      </c>
      <c r="Q23" s="18">
        <v>252</v>
      </c>
      <c r="R23" s="20">
        <v>358</v>
      </c>
      <c r="S23" s="17">
        <f t="shared" si="5"/>
        <v>18528</v>
      </c>
      <c r="T23" s="18">
        <v>8848</v>
      </c>
      <c r="U23" s="18">
        <v>9529</v>
      </c>
      <c r="V23" s="18">
        <v>151</v>
      </c>
      <c r="W23" s="19">
        <f t="shared" si="8"/>
        <v>18528</v>
      </c>
      <c r="X23" s="18">
        <v>2951</v>
      </c>
      <c r="Y23" s="18">
        <v>6362</v>
      </c>
      <c r="Z23" s="20">
        <v>9215</v>
      </c>
      <c r="AA23" s="17">
        <f t="shared" si="6"/>
        <v>1053</v>
      </c>
      <c r="AB23" s="18">
        <v>455</v>
      </c>
      <c r="AC23" s="18">
        <v>580</v>
      </c>
      <c r="AD23" s="18">
        <v>18</v>
      </c>
      <c r="AE23" s="19">
        <f t="shared" si="7"/>
        <v>1053</v>
      </c>
      <c r="AF23" s="18">
        <v>236</v>
      </c>
      <c r="AG23" s="18">
        <v>453</v>
      </c>
      <c r="AH23" s="18">
        <v>364</v>
      </c>
    </row>
    <row r="24" spans="1:34" x14ac:dyDescent="0.2">
      <c r="A24" s="21">
        <v>16</v>
      </c>
      <c r="B24" s="21" t="s">
        <v>75</v>
      </c>
      <c r="C24" s="22">
        <f t="shared" si="1"/>
        <v>25</v>
      </c>
      <c r="D24" s="23">
        <v>8</v>
      </c>
      <c r="E24" s="23">
        <v>17</v>
      </c>
      <c r="F24" s="23"/>
      <c r="G24" s="22">
        <f t="shared" si="2"/>
        <v>25</v>
      </c>
      <c r="H24" s="23">
        <v>25</v>
      </c>
      <c r="I24" s="23"/>
      <c r="J24" s="23"/>
      <c r="K24" s="24">
        <f t="shared" si="3"/>
        <v>731</v>
      </c>
      <c r="L24" s="25">
        <v>318</v>
      </c>
      <c r="M24" s="25">
        <v>413</v>
      </c>
      <c r="N24" s="25"/>
      <c r="O24" s="26">
        <f t="shared" si="4"/>
        <v>731</v>
      </c>
      <c r="P24" s="25">
        <v>157</v>
      </c>
      <c r="Q24" s="25">
        <v>241</v>
      </c>
      <c r="R24" s="27">
        <v>333</v>
      </c>
      <c r="S24" s="24">
        <f t="shared" si="5"/>
        <v>20206</v>
      </c>
      <c r="T24" s="25">
        <v>9786</v>
      </c>
      <c r="U24" s="25">
        <v>10420</v>
      </c>
      <c r="V24" s="25"/>
      <c r="W24" s="26">
        <f t="shared" si="8"/>
        <v>20206</v>
      </c>
      <c r="X24" s="25">
        <v>3663</v>
      </c>
      <c r="Y24" s="25">
        <v>6470</v>
      </c>
      <c r="Z24" s="27">
        <v>10073</v>
      </c>
      <c r="AA24" s="24">
        <f t="shared" si="6"/>
        <v>1050</v>
      </c>
      <c r="AB24" s="25">
        <v>457</v>
      </c>
      <c r="AC24" s="25">
        <v>593</v>
      </c>
      <c r="AD24" s="25"/>
      <c r="AE24" s="26">
        <f t="shared" si="7"/>
        <v>1050</v>
      </c>
      <c r="AF24" s="25">
        <v>253</v>
      </c>
      <c r="AG24" s="25">
        <v>462</v>
      </c>
      <c r="AH24" s="25">
        <v>335</v>
      </c>
    </row>
    <row r="25" spans="1:34" x14ac:dyDescent="0.2">
      <c r="A25" s="14">
        <v>17</v>
      </c>
      <c r="B25" s="14" t="s">
        <v>76</v>
      </c>
      <c r="C25" s="15">
        <f t="shared" si="1"/>
        <v>35</v>
      </c>
      <c r="D25" s="16">
        <v>9</v>
      </c>
      <c r="E25" s="16">
        <v>23</v>
      </c>
      <c r="F25" s="16">
        <v>3</v>
      </c>
      <c r="G25" s="15">
        <f t="shared" si="2"/>
        <v>35</v>
      </c>
      <c r="H25" s="16">
        <v>32</v>
      </c>
      <c r="I25" s="16"/>
      <c r="J25" s="16">
        <v>3</v>
      </c>
      <c r="K25" s="17">
        <f t="shared" si="3"/>
        <v>1033</v>
      </c>
      <c r="L25" s="18">
        <v>358</v>
      </c>
      <c r="M25" s="18">
        <v>660</v>
      </c>
      <c r="N25" s="18">
        <v>15</v>
      </c>
      <c r="O25" s="19">
        <f t="shared" si="4"/>
        <v>1033</v>
      </c>
      <c r="P25" s="18">
        <v>207</v>
      </c>
      <c r="Q25" s="18">
        <v>345</v>
      </c>
      <c r="R25" s="20">
        <v>481</v>
      </c>
      <c r="S25" s="17">
        <f t="shared" si="5"/>
        <v>29078</v>
      </c>
      <c r="T25" s="18">
        <v>11477</v>
      </c>
      <c r="U25" s="18">
        <v>17430</v>
      </c>
      <c r="V25" s="18">
        <v>171</v>
      </c>
      <c r="W25" s="19">
        <f t="shared" si="8"/>
        <v>29078</v>
      </c>
      <c r="X25" s="18">
        <v>4740</v>
      </c>
      <c r="Y25" s="18">
        <v>9675</v>
      </c>
      <c r="Z25" s="20">
        <v>14663</v>
      </c>
      <c r="AA25" s="17">
        <f t="shared" si="6"/>
        <v>1539</v>
      </c>
      <c r="AB25" s="18">
        <v>554</v>
      </c>
      <c r="AC25" s="18">
        <v>970</v>
      </c>
      <c r="AD25" s="18">
        <v>15</v>
      </c>
      <c r="AE25" s="19">
        <f t="shared" si="7"/>
        <v>1539</v>
      </c>
      <c r="AF25" s="18">
        <v>338</v>
      </c>
      <c r="AG25" s="18">
        <v>721</v>
      </c>
      <c r="AH25" s="18">
        <v>480</v>
      </c>
    </row>
    <row r="26" spans="1:34" x14ac:dyDescent="0.2">
      <c r="A26" s="21">
        <v>18</v>
      </c>
      <c r="B26" s="21" t="s">
        <v>77</v>
      </c>
      <c r="C26" s="22">
        <f t="shared" si="1"/>
        <v>26</v>
      </c>
      <c r="D26" s="23">
        <v>4</v>
      </c>
      <c r="E26" s="23">
        <v>18</v>
      </c>
      <c r="F26" s="23">
        <v>4</v>
      </c>
      <c r="G26" s="22">
        <f t="shared" si="2"/>
        <v>26</v>
      </c>
      <c r="H26" s="23">
        <v>11</v>
      </c>
      <c r="I26" s="23">
        <v>14</v>
      </c>
      <c r="J26" s="23">
        <v>1</v>
      </c>
      <c r="K26" s="24">
        <f t="shared" si="3"/>
        <v>596</v>
      </c>
      <c r="L26" s="25">
        <v>202</v>
      </c>
      <c r="M26" s="25">
        <v>343</v>
      </c>
      <c r="N26" s="25">
        <v>51</v>
      </c>
      <c r="O26" s="26">
        <f t="shared" si="4"/>
        <v>596</v>
      </c>
      <c r="P26" s="25">
        <v>89</v>
      </c>
      <c r="Q26" s="25">
        <v>211</v>
      </c>
      <c r="R26" s="27">
        <v>296</v>
      </c>
      <c r="S26" s="24">
        <f t="shared" si="5"/>
        <v>15750</v>
      </c>
      <c r="T26" s="25">
        <v>6345</v>
      </c>
      <c r="U26" s="25">
        <v>8547</v>
      </c>
      <c r="V26" s="25">
        <v>858</v>
      </c>
      <c r="W26" s="26">
        <f t="shared" si="8"/>
        <v>15750</v>
      </c>
      <c r="X26" s="25">
        <v>2258</v>
      </c>
      <c r="Y26" s="25">
        <v>5356</v>
      </c>
      <c r="Z26" s="27">
        <v>8136</v>
      </c>
      <c r="AA26" s="24">
        <f t="shared" si="6"/>
        <v>792</v>
      </c>
      <c r="AB26" s="25">
        <v>271</v>
      </c>
      <c r="AC26" s="25">
        <v>452</v>
      </c>
      <c r="AD26" s="25">
        <v>69</v>
      </c>
      <c r="AE26" s="26">
        <f t="shared" si="7"/>
        <v>792</v>
      </c>
      <c r="AF26" s="25">
        <v>113</v>
      </c>
      <c r="AG26" s="25">
        <v>383</v>
      </c>
      <c r="AH26" s="25">
        <v>296</v>
      </c>
    </row>
    <row r="27" spans="1:34" s="178" customFormat="1" x14ac:dyDescent="0.2">
      <c r="A27" s="320">
        <v>19</v>
      </c>
      <c r="B27" s="320" t="s">
        <v>78</v>
      </c>
      <c r="C27" s="321">
        <f t="shared" si="1"/>
        <v>26</v>
      </c>
      <c r="D27" s="322">
        <v>21</v>
      </c>
      <c r="E27" s="322">
        <v>4</v>
      </c>
      <c r="F27" s="322">
        <v>1</v>
      </c>
      <c r="G27" s="321">
        <f t="shared" si="2"/>
        <v>26</v>
      </c>
      <c r="H27" s="322">
        <v>26</v>
      </c>
      <c r="I27" s="322"/>
      <c r="J27" s="322"/>
      <c r="K27" s="323">
        <f t="shared" si="3"/>
        <v>752</v>
      </c>
      <c r="L27" s="324">
        <v>645</v>
      </c>
      <c r="M27" s="324">
        <v>94</v>
      </c>
      <c r="N27" s="324">
        <v>13</v>
      </c>
      <c r="O27" s="325">
        <f t="shared" si="4"/>
        <v>752</v>
      </c>
      <c r="P27" s="324">
        <v>141</v>
      </c>
      <c r="Q27" s="324">
        <v>257</v>
      </c>
      <c r="R27" s="326">
        <v>354</v>
      </c>
      <c r="S27" s="323">
        <f t="shared" si="5"/>
        <v>22721</v>
      </c>
      <c r="T27" s="324">
        <v>20035</v>
      </c>
      <c r="U27" s="324">
        <v>2394</v>
      </c>
      <c r="V27" s="324">
        <v>292</v>
      </c>
      <c r="W27" s="325">
        <f t="shared" si="8"/>
        <v>22721</v>
      </c>
      <c r="X27" s="324">
        <v>3478</v>
      </c>
      <c r="Y27" s="324">
        <v>7718</v>
      </c>
      <c r="Z27" s="326">
        <v>11525</v>
      </c>
      <c r="AA27" s="323">
        <f t="shared" si="6"/>
        <v>1125</v>
      </c>
      <c r="AB27" s="324">
        <v>967</v>
      </c>
      <c r="AC27" s="324">
        <v>139</v>
      </c>
      <c r="AD27" s="324">
        <v>19</v>
      </c>
      <c r="AE27" s="325">
        <f t="shared" si="7"/>
        <v>1125</v>
      </c>
      <c r="AF27" s="324">
        <v>301</v>
      </c>
      <c r="AG27" s="324">
        <v>473</v>
      </c>
      <c r="AH27" s="324">
        <v>351</v>
      </c>
    </row>
    <row r="28" spans="1:34" x14ac:dyDescent="0.2">
      <c r="A28" s="21">
        <v>20</v>
      </c>
      <c r="B28" s="21" t="s">
        <v>79</v>
      </c>
      <c r="C28" s="22">
        <f t="shared" si="1"/>
        <v>273</v>
      </c>
      <c r="D28" s="23">
        <v>273</v>
      </c>
      <c r="E28" s="23"/>
      <c r="F28" s="23"/>
      <c r="G28" s="22">
        <f t="shared" si="2"/>
        <v>273</v>
      </c>
      <c r="H28" s="23">
        <v>243</v>
      </c>
      <c r="I28" s="23">
        <v>4</v>
      </c>
      <c r="J28" s="23">
        <v>26</v>
      </c>
      <c r="K28" s="24">
        <f t="shared" si="3"/>
        <v>9626</v>
      </c>
      <c r="L28" s="25">
        <v>9626</v>
      </c>
      <c r="M28" s="25"/>
      <c r="N28" s="25"/>
      <c r="O28" s="26">
        <f t="shared" si="4"/>
        <v>9626</v>
      </c>
      <c r="P28" s="25">
        <v>1653</v>
      </c>
      <c r="Q28" s="25">
        <v>3162</v>
      </c>
      <c r="R28" s="27">
        <v>4811</v>
      </c>
      <c r="S28" s="24">
        <f>T28+U28+V28</f>
        <v>316947</v>
      </c>
      <c r="T28" s="25">
        <v>316947</v>
      </c>
      <c r="U28" s="25"/>
      <c r="V28" s="25"/>
      <c r="W28" s="26">
        <f t="shared" si="8"/>
        <v>316947</v>
      </c>
      <c r="X28" s="25">
        <v>44622</v>
      </c>
      <c r="Y28" s="25">
        <v>100105</v>
      </c>
      <c r="Z28" s="27">
        <v>172220</v>
      </c>
      <c r="AA28" s="24">
        <f t="shared" si="6"/>
        <v>14489</v>
      </c>
      <c r="AB28" s="25">
        <v>14489</v>
      </c>
      <c r="AC28" s="25"/>
      <c r="AD28" s="25"/>
      <c r="AE28" s="26">
        <f t="shared" si="7"/>
        <v>14489</v>
      </c>
      <c r="AF28" s="25">
        <v>3141</v>
      </c>
      <c r="AG28" s="25">
        <v>6371</v>
      </c>
      <c r="AH28" s="25">
        <v>4977</v>
      </c>
    </row>
    <row r="29" spans="1:34" s="178" customFormat="1" x14ac:dyDescent="0.2">
      <c r="A29" s="320">
        <v>21</v>
      </c>
      <c r="B29" s="320" t="s">
        <v>80</v>
      </c>
      <c r="C29" s="321">
        <f t="shared" si="1"/>
        <v>24</v>
      </c>
      <c r="D29" s="322">
        <v>23</v>
      </c>
      <c r="E29" s="322">
        <v>1</v>
      </c>
      <c r="F29" s="322"/>
      <c r="G29" s="321">
        <f t="shared" si="2"/>
        <v>24</v>
      </c>
      <c r="H29" s="322">
        <v>24</v>
      </c>
      <c r="I29" s="322"/>
      <c r="J29" s="322"/>
      <c r="K29" s="323">
        <f t="shared" si="3"/>
        <v>735</v>
      </c>
      <c r="L29" s="324">
        <v>716</v>
      </c>
      <c r="M29" s="324">
        <v>19</v>
      </c>
      <c r="N29" s="324"/>
      <c r="O29" s="325">
        <f t="shared" si="4"/>
        <v>735</v>
      </c>
      <c r="P29" s="324">
        <v>145</v>
      </c>
      <c r="Q29" s="324">
        <v>263</v>
      </c>
      <c r="R29" s="326">
        <v>327</v>
      </c>
      <c r="S29" s="323">
        <f t="shared" si="5"/>
        <v>22555</v>
      </c>
      <c r="T29" s="324">
        <v>22020</v>
      </c>
      <c r="U29" s="324">
        <v>535</v>
      </c>
      <c r="V29" s="324"/>
      <c r="W29" s="325">
        <f t="shared" si="8"/>
        <v>22555</v>
      </c>
      <c r="X29" s="324">
        <v>3604</v>
      </c>
      <c r="Y29" s="324">
        <v>7476</v>
      </c>
      <c r="Z29" s="326">
        <v>11475</v>
      </c>
      <c r="AA29" s="323">
        <f t="shared" si="6"/>
        <v>1162</v>
      </c>
      <c r="AB29" s="324">
        <v>1131</v>
      </c>
      <c r="AC29" s="324">
        <v>31</v>
      </c>
      <c r="AD29" s="324"/>
      <c r="AE29" s="325">
        <f t="shared" si="7"/>
        <v>1162</v>
      </c>
      <c r="AF29" s="324">
        <v>349</v>
      </c>
      <c r="AG29" s="324">
        <v>496</v>
      </c>
      <c r="AH29" s="324">
        <v>317</v>
      </c>
    </row>
    <row r="30" spans="1:34" x14ac:dyDescent="0.2">
      <c r="A30" s="21">
        <v>22</v>
      </c>
      <c r="B30" s="21" t="s">
        <v>81</v>
      </c>
      <c r="C30" s="22">
        <f>D30+E30+F30</f>
        <v>5</v>
      </c>
      <c r="D30" s="23">
        <v>3</v>
      </c>
      <c r="E30" s="23">
        <v>2</v>
      </c>
      <c r="F30" s="23"/>
      <c r="G30" s="22">
        <f>H30+I30+J30</f>
        <v>5</v>
      </c>
      <c r="H30" s="23">
        <v>4</v>
      </c>
      <c r="I30" s="23">
        <v>1</v>
      </c>
      <c r="J30" s="23"/>
      <c r="K30" s="24">
        <f>L30+M30+N30</f>
        <v>143</v>
      </c>
      <c r="L30" s="25">
        <v>105</v>
      </c>
      <c r="M30" s="25">
        <v>38</v>
      </c>
      <c r="N30" s="25"/>
      <c r="O30" s="26">
        <f>P30+Q30+R30</f>
        <v>143</v>
      </c>
      <c r="P30" s="25">
        <v>28</v>
      </c>
      <c r="Q30" s="25">
        <v>48</v>
      </c>
      <c r="R30" s="27">
        <v>67</v>
      </c>
      <c r="S30" s="24">
        <f>T30+U30+V30</f>
        <v>4019</v>
      </c>
      <c r="T30" s="25">
        <v>3065</v>
      </c>
      <c r="U30" s="25">
        <v>954</v>
      </c>
      <c r="V30" s="25"/>
      <c r="W30" s="26">
        <f>X30+Y30+Z30</f>
        <v>4019</v>
      </c>
      <c r="X30" s="25">
        <v>589</v>
      </c>
      <c r="Y30" s="25">
        <v>1298</v>
      </c>
      <c r="Z30" s="27">
        <v>2132</v>
      </c>
      <c r="AA30" s="24">
        <f>AB30+AC30+AD30</f>
        <v>193</v>
      </c>
      <c r="AB30" s="25">
        <v>140</v>
      </c>
      <c r="AC30" s="25">
        <v>53</v>
      </c>
      <c r="AD30" s="25"/>
      <c r="AE30" s="26">
        <f>AF30+AG30+AH30</f>
        <v>193</v>
      </c>
      <c r="AF30" s="25">
        <v>43</v>
      </c>
      <c r="AG30" s="25">
        <v>86</v>
      </c>
      <c r="AH30" s="25">
        <v>64</v>
      </c>
    </row>
    <row r="31" spans="1:34" x14ac:dyDescent="0.2">
      <c r="A31" s="14">
        <v>23</v>
      </c>
      <c r="B31" s="14" t="s">
        <v>82</v>
      </c>
      <c r="C31" s="15">
        <f t="shared" si="1"/>
        <v>4</v>
      </c>
      <c r="D31" s="16">
        <v>4</v>
      </c>
      <c r="E31" s="16"/>
      <c r="F31" s="16"/>
      <c r="G31" s="15">
        <f t="shared" si="2"/>
        <v>4</v>
      </c>
      <c r="H31" s="16">
        <v>4</v>
      </c>
      <c r="I31" s="16"/>
      <c r="J31" s="16"/>
      <c r="K31" s="17">
        <f t="shared" si="3"/>
        <v>54</v>
      </c>
      <c r="L31" s="18">
        <v>54</v>
      </c>
      <c r="M31" s="18"/>
      <c r="N31" s="18"/>
      <c r="O31" s="19">
        <f t="shared" si="4"/>
        <v>54</v>
      </c>
      <c r="P31" s="18">
        <v>24</v>
      </c>
      <c r="Q31" s="18">
        <v>25</v>
      </c>
      <c r="R31" s="20">
        <v>5</v>
      </c>
      <c r="S31" s="17">
        <f t="shared" si="5"/>
        <v>1340</v>
      </c>
      <c r="T31" s="18">
        <v>1340</v>
      </c>
      <c r="U31" s="18"/>
      <c r="V31" s="18"/>
      <c r="W31" s="19">
        <f>SUM(X31:Z31)</f>
        <v>1340</v>
      </c>
      <c r="X31" s="18">
        <v>581</v>
      </c>
      <c r="Y31" s="18">
        <v>625</v>
      </c>
      <c r="Z31" s="20">
        <v>134</v>
      </c>
      <c r="AA31" s="17">
        <f t="shared" si="6"/>
        <v>102</v>
      </c>
      <c r="AB31" s="18">
        <v>102</v>
      </c>
      <c r="AC31" s="18"/>
      <c r="AD31" s="18"/>
      <c r="AE31" s="19">
        <f t="shared" si="7"/>
        <v>102</v>
      </c>
      <c r="AF31" s="18">
        <v>64</v>
      </c>
      <c r="AG31" s="18">
        <v>33</v>
      </c>
      <c r="AH31" s="18">
        <v>5</v>
      </c>
    </row>
    <row r="32" spans="1:34" x14ac:dyDescent="0.2">
      <c r="A32" s="374" t="s">
        <v>17</v>
      </c>
      <c r="B32" s="374"/>
      <c r="C32" s="36">
        <f>C9+C10+C11+C12+C13+C14+C15+C16+C17+C18+C19+C20+C21+C22+C23+C24+C25+C26+C27+C29+C30</f>
        <v>562</v>
      </c>
      <c r="D32" s="36">
        <f t="shared" ref="D32:AH32" si="9">D9+D10+D11+D12+D13+D14+D15+D16+D17+D18+D19+D20+D21+D22+D23+D24+D25+D26+D27+D29+D30</f>
        <v>174</v>
      </c>
      <c r="E32" s="36">
        <f t="shared" si="9"/>
        <v>344</v>
      </c>
      <c r="F32" s="36">
        <f t="shared" si="9"/>
        <v>44</v>
      </c>
      <c r="G32" s="36">
        <f t="shared" si="9"/>
        <v>562</v>
      </c>
      <c r="H32" s="36">
        <f t="shared" si="9"/>
        <v>411</v>
      </c>
      <c r="I32" s="36">
        <f t="shared" si="9"/>
        <v>105</v>
      </c>
      <c r="J32" s="36">
        <f t="shared" si="9"/>
        <v>46</v>
      </c>
      <c r="K32" s="36">
        <f t="shared" si="9"/>
        <v>13299</v>
      </c>
      <c r="L32" s="36">
        <f t="shared" si="9"/>
        <v>5787</v>
      </c>
      <c r="M32" s="36">
        <f t="shared" si="9"/>
        <v>7129</v>
      </c>
      <c r="N32" s="36">
        <f t="shared" si="9"/>
        <v>383</v>
      </c>
      <c r="O32" s="36">
        <f t="shared" si="9"/>
        <v>13299</v>
      </c>
      <c r="P32" s="36">
        <f t="shared" si="9"/>
        <v>2357</v>
      </c>
      <c r="Q32" s="36">
        <f t="shared" si="9"/>
        <v>4557</v>
      </c>
      <c r="R32" s="36">
        <f t="shared" si="9"/>
        <v>6385</v>
      </c>
      <c r="S32" s="36">
        <f t="shared" si="9"/>
        <v>362550</v>
      </c>
      <c r="T32" s="36">
        <f t="shared" si="9"/>
        <v>178418</v>
      </c>
      <c r="U32" s="36">
        <f t="shared" si="9"/>
        <v>177776</v>
      </c>
      <c r="V32" s="36">
        <f t="shared" si="9"/>
        <v>6356</v>
      </c>
      <c r="W32" s="36">
        <f t="shared" si="9"/>
        <v>362550</v>
      </c>
      <c r="X32" s="36">
        <f t="shared" si="9"/>
        <v>56577</v>
      </c>
      <c r="Y32" s="36">
        <f t="shared" si="9"/>
        <v>121423</v>
      </c>
      <c r="Z32" s="36">
        <f t="shared" si="9"/>
        <v>184550</v>
      </c>
      <c r="AA32" s="36">
        <f t="shared" si="9"/>
        <v>19482</v>
      </c>
      <c r="AB32" s="36">
        <f t="shared" si="9"/>
        <v>8754</v>
      </c>
      <c r="AC32" s="36">
        <f t="shared" si="9"/>
        <v>10225</v>
      </c>
      <c r="AD32" s="36">
        <f t="shared" si="9"/>
        <v>503</v>
      </c>
      <c r="AE32" s="36">
        <f t="shared" si="9"/>
        <v>19482</v>
      </c>
      <c r="AF32" s="36">
        <f t="shared" si="9"/>
        <v>4707</v>
      </c>
      <c r="AG32" s="36">
        <f t="shared" si="9"/>
        <v>8290</v>
      </c>
      <c r="AH32" s="36">
        <f t="shared" si="9"/>
        <v>6485</v>
      </c>
    </row>
    <row r="33" spans="1:34" x14ac:dyDescent="0.2">
      <c r="A33" s="375" t="s">
        <v>16</v>
      </c>
      <c r="B33" s="375"/>
      <c r="C33" s="37">
        <f>C28+C31</f>
        <v>277</v>
      </c>
      <c r="D33" s="37">
        <f t="shared" ref="D33:AH33" si="10">D28+D31</f>
        <v>277</v>
      </c>
      <c r="E33" s="37">
        <f t="shared" si="10"/>
        <v>0</v>
      </c>
      <c r="F33" s="37">
        <f t="shared" si="10"/>
        <v>0</v>
      </c>
      <c r="G33" s="37">
        <f t="shared" si="10"/>
        <v>277</v>
      </c>
      <c r="H33" s="37">
        <f t="shared" si="10"/>
        <v>247</v>
      </c>
      <c r="I33" s="37">
        <f t="shared" si="10"/>
        <v>4</v>
      </c>
      <c r="J33" s="37">
        <f t="shared" si="10"/>
        <v>26</v>
      </c>
      <c r="K33" s="37">
        <f t="shared" si="10"/>
        <v>9680</v>
      </c>
      <c r="L33" s="37">
        <f t="shared" si="10"/>
        <v>9680</v>
      </c>
      <c r="M33" s="37">
        <f t="shared" si="10"/>
        <v>0</v>
      </c>
      <c r="N33" s="37">
        <f t="shared" si="10"/>
        <v>0</v>
      </c>
      <c r="O33" s="37">
        <f t="shared" si="10"/>
        <v>9680</v>
      </c>
      <c r="P33" s="37">
        <f t="shared" si="10"/>
        <v>1677</v>
      </c>
      <c r="Q33" s="37">
        <f t="shared" si="10"/>
        <v>3187</v>
      </c>
      <c r="R33" s="37">
        <f t="shared" si="10"/>
        <v>4816</v>
      </c>
      <c r="S33" s="37">
        <f t="shared" si="10"/>
        <v>318287</v>
      </c>
      <c r="T33" s="37">
        <f t="shared" si="10"/>
        <v>318287</v>
      </c>
      <c r="U33" s="37">
        <f t="shared" si="10"/>
        <v>0</v>
      </c>
      <c r="V33" s="37">
        <f t="shared" si="10"/>
        <v>0</v>
      </c>
      <c r="W33" s="37">
        <f t="shared" si="10"/>
        <v>318287</v>
      </c>
      <c r="X33" s="37">
        <f t="shared" si="10"/>
        <v>45203</v>
      </c>
      <c r="Y33" s="37">
        <f t="shared" si="10"/>
        <v>100730</v>
      </c>
      <c r="Z33" s="37">
        <f t="shared" si="10"/>
        <v>172354</v>
      </c>
      <c r="AA33" s="37">
        <f t="shared" si="10"/>
        <v>14591</v>
      </c>
      <c r="AB33" s="37">
        <f t="shared" si="10"/>
        <v>14591</v>
      </c>
      <c r="AC33" s="37">
        <f t="shared" si="10"/>
        <v>0</v>
      </c>
      <c r="AD33" s="37">
        <f t="shared" si="10"/>
        <v>0</v>
      </c>
      <c r="AE33" s="37">
        <f t="shared" si="10"/>
        <v>14591</v>
      </c>
      <c r="AF33" s="37">
        <f t="shared" si="10"/>
        <v>3205</v>
      </c>
      <c r="AG33" s="37">
        <f t="shared" si="10"/>
        <v>6404</v>
      </c>
      <c r="AH33" s="37">
        <f t="shared" si="10"/>
        <v>4982</v>
      </c>
    </row>
    <row r="34" spans="1:34" x14ac:dyDescent="0.2">
      <c r="A34" s="38" t="s">
        <v>83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</row>
  </sheetData>
  <mergeCells count="30">
    <mergeCell ref="S1:AH1"/>
    <mergeCell ref="A3:AH3"/>
    <mergeCell ref="A5:A7"/>
    <mergeCell ref="B5:B7"/>
    <mergeCell ref="C5:J5"/>
    <mergeCell ref="K5:R5"/>
    <mergeCell ref="S5:Z5"/>
    <mergeCell ref="AA5:AH5"/>
    <mergeCell ref="C6:C7"/>
    <mergeCell ref="H6:J6"/>
    <mergeCell ref="K6:K7"/>
    <mergeCell ref="L6:N6"/>
    <mergeCell ref="O6:O7"/>
    <mergeCell ref="A1:R1"/>
    <mergeCell ref="A35:J35"/>
    <mergeCell ref="S35:AG35"/>
    <mergeCell ref="AB6:AD6"/>
    <mergeCell ref="AE6:AE7"/>
    <mergeCell ref="AF6:AH6"/>
    <mergeCell ref="A8:B8"/>
    <mergeCell ref="A32:B32"/>
    <mergeCell ref="A33:B33"/>
    <mergeCell ref="P6:R6"/>
    <mergeCell ref="S6:S7"/>
    <mergeCell ref="T6:V6"/>
    <mergeCell ref="W6:W7"/>
    <mergeCell ref="X6:Z6"/>
    <mergeCell ref="AA6:AA7"/>
    <mergeCell ref="D6:F6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1CFD-1597-4CDD-BE7F-BB677F26199E}">
  <dimension ref="A1:AC37"/>
  <sheetViews>
    <sheetView topLeftCell="A15" workbookViewId="0">
      <selection activeCell="O20" sqref="O20"/>
    </sheetView>
  </sheetViews>
  <sheetFormatPr defaultRowHeight="15" x14ac:dyDescent="0.25"/>
  <cols>
    <col min="1" max="1" width="5" style="1" customWidth="1"/>
    <col min="2" max="2" width="14" style="1" customWidth="1"/>
    <col min="3" max="3" width="5.42578125" style="1" customWidth="1"/>
    <col min="4" max="4" width="5" style="1" customWidth="1"/>
    <col min="5" max="5" width="5.140625" style="1" customWidth="1"/>
    <col min="6" max="6" width="5.7109375" style="1" customWidth="1"/>
    <col min="7" max="7" width="5.28515625" style="1" customWidth="1"/>
    <col min="8" max="8" width="5.140625" style="1" customWidth="1"/>
    <col min="9" max="10" width="5.28515625" style="1" customWidth="1"/>
    <col min="11" max="11" width="9" style="1" customWidth="1"/>
    <col min="12" max="12" width="8.85546875" style="1" customWidth="1"/>
    <col min="13" max="13" width="7.7109375" style="1" customWidth="1"/>
    <col min="14" max="14" width="7.85546875" style="1" customWidth="1"/>
    <col min="15" max="15" width="8.85546875" style="1" customWidth="1"/>
    <col min="16" max="16" width="8.5703125" style="1" customWidth="1"/>
    <col min="17" max="17" width="8.85546875" style="1" customWidth="1"/>
    <col min="18" max="18" width="9" style="1" customWidth="1"/>
    <col min="19" max="19" width="7.42578125" style="1" customWidth="1"/>
    <col min="20" max="20" width="7.7109375" style="39" customWidth="1"/>
    <col min="21" max="21" width="6.5703125" style="1" customWidth="1"/>
    <col min="22" max="22" width="7.42578125" style="1" customWidth="1"/>
    <col min="23" max="23" width="7.42578125" style="39" customWidth="1"/>
    <col min="24" max="24" width="6.85546875" style="1" customWidth="1"/>
    <col min="25" max="25" width="7" style="1" customWidth="1"/>
    <col min="26" max="26" width="5.28515625" style="1" customWidth="1"/>
    <col min="27" max="27" width="5" style="1" customWidth="1"/>
    <col min="28" max="28" width="4.85546875" style="1" customWidth="1"/>
    <col min="29" max="29" width="7.5703125" style="1" customWidth="1"/>
    <col min="30" max="16384" width="9.140625" style="1"/>
  </cols>
  <sheetData>
    <row r="1" spans="1:29" ht="14.25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1:29" x14ac:dyDescent="0.25">
      <c r="A2" s="364" t="s">
        <v>84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9" ht="14.25" x14ac:dyDescent="0.2">
      <c r="T3" s="1"/>
      <c r="W3" s="1"/>
    </row>
    <row r="4" spans="1:29" ht="14.25" x14ac:dyDescent="0.2">
      <c r="A4" s="371" t="s">
        <v>46</v>
      </c>
      <c r="B4" s="371" t="s">
        <v>47</v>
      </c>
      <c r="C4" s="371" t="s">
        <v>85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2" t="s">
        <v>86</v>
      </c>
      <c r="AA4" s="371" t="s">
        <v>31</v>
      </c>
      <c r="AB4" s="371"/>
      <c r="AC4" s="372" t="s">
        <v>87</v>
      </c>
    </row>
    <row r="5" spans="1:29" ht="24" customHeight="1" x14ac:dyDescent="0.2">
      <c r="A5" s="371"/>
      <c r="B5" s="371"/>
      <c r="C5" s="371" t="s">
        <v>11</v>
      </c>
      <c r="D5" s="371"/>
      <c r="E5" s="371"/>
      <c r="F5" s="371" t="s">
        <v>88</v>
      </c>
      <c r="G5" s="371"/>
      <c r="H5" s="371"/>
      <c r="I5" s="371"/>
      <c r="J5" s="371"/>
      <c r="K5" s="371" t="s">
        <v>89</v>
      </c>
      <c r="L5" s="371"/>
      <c r="M5" s="371"/>
      <c r="N5" s="371"/>
      <c r="O5" s="371"/>
      <c r="P5" s="371"/>
      <c r="Q5" s="371"/>
      <c r="R5" s="371"/>
      <c r="S5" s="371"/>
      <c r="T5" s="385" t="s">
        <v>90</v>
      </c>
      <c r="U5" s="371" t="s">
        <v>91</v>
      </c>
      <c r="V5" s="371"/>
      <c r="W5" s="371" t="s">
        <v>92</v>
      </c>
      <c r="X5" s="371"/>
      <c r="Y5" s="371"/>
      <c r="Z5" s="372"/>
      <c r="AA5" s="371"/>
      <c r="AB5" s="371"/>
      <c r="AC5" s="372"/>
    </row>
    <row r="6" spans="1:29" ht="6.75" customHeight="1" x14ac:dyDescent="0.2">
      <c r="A6" s="371"/>
      <c r="B6" s="371"/>
      <c r="C6" s="371"/>
      <c r="D6" s="371"/>
      <c r="E6" s="371"/>
      <c r="F6" s="372" t="s">
        <v>49</v>
      </c>
      <c r="G6" s="386" t="s">
        <v>93</v>
      </c>
      <c r="H6" s="386" t="s">
        <v>94</v>
      </c>
      <c r="I6" s="386" t="s">
        <v>95</v>
      </c>
      <c r="J6" s="386" t="s">
        <v>96</v>
      </c>
      <c r="K6" s="371"/>
      <c r="L6" s="371"/>
      <c r="M6" s="371"/>
      <c r="N6" s="371"/>
      <c r="O6" s="371"/>
      <c r="P6" s="371"/>
      <c r="Q6" s="371"/>
      <c r="R6" s="371"/>
      <c r="S6" s="371"/>
      <c r="T6" s="385"/>
      <c r="U6" s="371"/>
      <c r="V6" s="371"/>
      <c r="W6" s="371"/>
      <c r="X6" s="371"/>
      <c r="Y6" s="371"/>
      <c r="Z6" s="372"/>
      <c r="AA6" s="371"/>
      <c r="AB6" s="371"/>
      <c r="AC6" s="372"/>
    </row>
    <row r="7" spans="1:29" ht="14.25" x14ac:dyDescent="0.2">
      <c r="A7" s="371"/>
      <c r="B7" s="371"/>
      <c r="C7" s="371"/>
      <c r="D7" s="371"/>
      <c r="E7" s="371"/>
      <c r="F7" s="372"/>
      <c r="G7" s="386"/>
      <c r="H7" s="386"/>
      <c r="I7" s="386"/>
      <c r="J7" s="386"/>
      <c r="K7" s="371" t="s">
        <v>97</v>
      </c>
      <c r="L7" s="371"/>
      <c r="M7" s="371" t="s">
        <v>98</v>
      </c>
      <c r="N7" s="371"/>
      <c r="O7" s="371" t="s">
        <v>99</v>
      </c>
      <c r="P7" s="371"/>
      <c r="Q7" s="371" t="s">
        <v>91</v>
      </c>
      <c r="R7" s="371"/>
      <c r="S7" s="371"/>
      <c r="T7" s="385"/>
      <c r="U7" s="371"/>
      <c r="V7" s="371"/>
      <c r="W7" s="371"/>
      <c r="X7" s="371"/>
      <c r="Y7" s="371"/>
      <c r="Z7" s="372"/>
      <c r="AA7" s="371"/>
      <c r="AB7" s="371"/>
      <c r="AC7" s="372"/>
    </row>
    <row r="8" spans="1:29" ht="14.25" x14ac:dyDescent="0.2">
      <c r="A8" s="371"/>
      <c r="B8" s="371"/>
      <c r="C8" s="371" t="s">
        <v>49</v>
      </c>
      <c r="D8" s="371" t="s">
        <v>100</v>
      </c>
      <c r="E8" s="371"/>
      <c r="F8" s="372"/>
      <c r="G8" s="386"/>
      <c r="H8" s="386"/>
      <c r="I8" s="386"/>
      <c r="J8" s="386"/>
      <c r="K8" s="371"/>
      <c r="L8" s="371"/>
      <c r="M8" s="371"/>
      <c r="N8" s="371"/>
      <c r="O8" s="371"/>
      <c r="P8" s="371"/>
      <c r="Q8" s="371" t="s">
        <v>101</v>
      </c>
      <c r="R8" s="371" t="s">
        <v>102</v>
      </c>
      <c r="S8" s="371" t="s">
        <v>103</v>
      </c>
      <c r="T8" s="385"/>
      <c r="U8" s="371" t="s">
        <v>58</v>
      </c>
      <c r="V8" s="371" t="s">
        <v>104</v>
      </c>
      <c r="W8" s="382" t="s">
        <v>49</v>
      </c>
      <c r="X8" s="371" t="s">
        <v>58</v>
      </c>
      <c r="Y8" s="371" t="s">
        <v>104</v>
      </c>
      <c r="Z8" s="372"/>
      <c r="AA8" s="371"/>
      <c r="AB8" s="371"/>
      <c r="AC8" s="372"/>
    </row>
    <row r="9" spans="1:29" ht="36.75" x14ac:dyDescent="0.2">
      <c r="A9" s="371"/>
      <c r="B9" s="371"/>
      <c r="C9" s="371"/>
      <c r="D9" s="10" t="s">
        <v>105</v>
      </c>
      <c r="E9" s="10" t="s">
        <v>106</v>
      </c>
      <c r="F9" s="372"/>
      <c r="G9" s="386"/>
      <c r="H9" s="386"/>
      <c r="I9" s="386"/>
      <c r="J9" s="386"/>
      <c r="K9" s="40" t="s">
        <v>49</v>
      </c>
      <c r="L9" s="40" t="s">
        <v>107</v>
      </c>
      <c r="M9" s="40" t="s">
        <v>49</v>
      </c>
      <c r="N9" s="40" t="s">
        <v>107</v>
      </c>
      <c r="O9" s="40" t="s">
        <v>49</v>
      </c>
      <c r="P9" s="40" t="s">
        <v>107</v>
      </c>
      <c r="Q9" s="371"/>
      <c r="R9" s="371"/>
      <c r="S9" s="371"/>
      <c r="T9" s="385"/>
      <c r="U9" s="371"/>
      <c r="V9" s="371"/>
      <c r="W9" s="382"/>
      <c r="X9" s="371"/>
      <c r="Y9" s="371"/>
      <c r="Z9" s="372"/>
      <c r="AA9" s="10" t="s">
        <v>13</v>
      </c>
      <c r="AB9" s="10" t="s">
        <v>108</v>
      </c>
      <c r="AC9" s="372"/>
    </row>
    <row r="10" spans="1:29" thickBot="1" x14ac:dyDescent="0.25">
      <c r="A10" s="383" t="s">
        <v>59</v>
      </c>
      <c r="B10" s="384"/>
      <c r="C10" s="41">
        <f>SUM(C11:C33)</f>
        <v>839</v>
      </c>
      <c r="D10" s="42">
        <f>SUM(D11:D33)</f>
        <v>672</v>
      </c>
      <c r="E10" s="42">
        <f t="shared" ref="E10:AC10" si="0">SUM(E11:E33)</f>
        <v>167</v>
      </c>
      <c r="F10" s="42">
        <f t="shared" si="0"/>
        <v>839</v>
      </c>
      <c r="G10" s="42">
        <f t="shared" si="0"/>
        <v>72</v>
      </c>
      <c r="H10" s="42">
        <f t="shared" si="0"/>
        <v>109</v>
      </c>
      <c r="I10" s="42">
        <f t="shared" si="0"/>
        <v>611</v>
      </c>
      <c r="J10" s="42">
        <f t="shared" si="0"/>
        <v>47</v>
      </c>
      <c r="K10" s="41">
        <f t="shared" si="0"/>
        <v>632499</v>
      </c>
      <c r="L10" s="42">
        <f t="shared" si="0"/>
        <v>316021</v>
      </c>
      <c r="M10" s="42">
        <f t="shared" si="0"/>
        <v>48338</v>
      </c>
      <c r="N10" s="42">
        <f t="shared" si="0"/>
        <v>23660</v>
      </c>
      <c r="O10" s="42">
        <f t="shared" si="0"/>
        <v>680837</v>
      </c>
      <c r="P10" s="42">
        <f t="shared" si="0"/>
        <v>339681</v>
      </c>
      <c r="Q10" s="42">
        <f t="shared" si="0"/>
        <v>356904</v>
      </c>
      <c r="R10" s="42">
        <f t="shared" si="0"/>
        <v>222153</v>
      </c>
      <c r="S10" s="43">
        <f t="shared" si="0"/>
        <v>101780</v>
      </c>
      <c r="T10" s="42">
        <f t="shared" si="0"/>
        <v>34073</v>
      </c>
      <c r="U10" s="42">
        <f t="shared" si="0"/>
        <v>11467</v>
      </c>
      <c r="V10" s="42">
        <f t="shared" si="0"/>
        <v>22606</v>
      </c>
      <c r="W10" s="42">
        <f t="shared" si="0"/>
        <v>30383</v>
      </c>
      <c r="X10" s="42">
        <f t="shared" si="0"/>
        <v>10211</v>
      </c>
      <c r="Y10" s="42">
        <f t="shared" si="0"/>
        <v>20172</v>
      </c>
      <c r="Z10" s="41">
        <f t="shared" si="0"/>
        <v>540</v>
      </c>
      <c r="AA10" s="42">
        <f t="shared" si="0"/>
        <v>529</v>
      </c>
      <c r="AB10" s="42">
        <f t="shared" si="0"/>
        <v>11</v>
      </c>
      <c r="AC10" s="43">
        <f t="shared" si="0"/>
        <v>35000</v>
      </c>
    </row>
    <row r="11" spans="1:29" ht="14.25" x14ac:dyDescent="0.2">
      <c r="A11" s="44">
        <v>1</v>
      </c>
      <c r="B11" s="14" t="s">
        <v>60</v>
      </c>
      <c r="C11" s="45">
        <f>SUM(D11:E11)</f>
        <v>33</v>
      </c>
      <c r="D11" s="46">
        <v>30</v>
      </c>
      <c r="E11" s="46">
        <v>3</v>
      </c>
      <c r="F11" s="47">
        <f>SUM(G11:J11)</f>
        <v>33</v>
      </c>
      <c r="G11" s="46">
        <v>5</v>
      </c>
      <c r="H11" s="46">
        <v>5</v>
      </c>
      <c r="I11" s="46">
        <v>23</v>
      </c>
      <c r="J11" s="46"/>
      <c r="K11" s="48">
        <v>18699</v>
      </c>
      <c r="L11" s="46">
        <v>9409</v>
      </c>
      <c r="M11" s="46">
        <v>32</v>
      </c>
      <c r="N11" s="46">
        <v>14</v>
      </c>
      <c r="O11" s="49">
        <f>+K11+M11</f>
        <v>18731</v>
      </c>
      <c r="P11" s="49">
        <f>+L11+N11</f>
        <v>9423</v>
      </c>
      <c r="Q11" s="46">
        <v>9514</v>
      </c>
      <c r="R11" s="46">
        <v>6240</v>
      </c>
      <c r="S11" s="50">
        <v>2977</v>
      </c>
      <c r="T11" s="51">
        <f>SUM(U11:V11)</f>
        <v>1030</v>
      </c>
      <c r="U11" s="46">
        <v>344</v>
      </c>
      <c r="V11" s="46">
        <v>686</v>
      </c>
      <c r="W11" s="52">
        <f>SUM(X11:Y11)</f>
        <v>1008</v>
      </c>
      <c r="X11" s="46">
        <v>338</v>
      </c>
      <c r="Y11" s="50">
        <v>670</v>
      </c>
      <c r="Z11" s="45">
        <f>SUM(AA11:AB11)</f>
        <v>32</v>
      </c>
      <c r="AA11" s="46">
        <v>32</v>
      </c>
      <c r="AB11" s="46"/>
      <c r="AC11" s="50">
        <v>2343</v>
      </c>
    </row>
    <row r="12" spans="1:29" ht="14.25" x14ac:dyDescent="0.2">
      <c r="A12" s="53">
        <v>2</v>
      </c>
      <c r="B12" s="21" t="s">
        <v>61</v>
      </c>
      <c r="C12" s="54">
        <f>SUM(D12:E12)</f>
        <v>44</v>
      </c>
      <c r="D12" s="55">
        <v>38</v>
      </c>
      <c r="E12" s="55">
        <v>6</v>
      </c>
      <c r="F12" s="56">
        <f>SUM(G12:J12)</f>
        <v>44</v>
      </c>
      <c r="G12" s="55">
        <v>16</v>
      </c>
      <c r="H12" s="55">
        <v>4</v>
      </c>
      <c r="I12" s="55">
        <v>23</v>
      </c>
      <c r="J12" s="55">
        <v>1</v>
      </c>
      <c r="K12" s="57">
        <v>22672</v>
      </c>
      <c r="L12" s="55">
        <v>11531</v>
      </c>
      <c r="M12" s="55">
        <v>2316</v>
      </c>
      <c r="N12" s="55">
        <v>1101</v>
      </c>
      <c r="O12" s="58">
        <f>+K12+M12</f>
        <v>24988</v>
      </c>
      <c r="P12" s="58">
        <f>+L12+N12</f>
        <v>12632</v>
      </c>
      <c r="Q12" s="55">
        <v>11728</v>
      </c>
      <c r="R12" s="55">
        <v>7981</v>
      </c>
      <c r="S12" s="59">
        <v>5279</v>
      </c>
      <c r="T12" s="60">
        <f>SUM(U12:V12)</f>
        <v>1655</v>
      </c>
      <c r="U12" s="55">
        <v>564</v>
      </c>
      <c r="V12" s="55">
        <v>1091</v>
      </c>
      <c r="W12" s="58">
        <f>SUM(X12:Y12)</f>
        <v>1506</v>
      </c>
      <c r="X12" s="55">
        <v>541</v>
      </c>
      <c r="Y12" s="59">
        <v>965</v>
      </c>
      <c r="Z12" s="57">
        <f>SUM(AA12:AB12)</f>
        <v>50</v>
      </c>
      <c r="AA12" s="55">
        <v>47</v>
      </c>
      <c r="AB12" s="55">
        <v>3</v>
      </c>
      <c r="AC12" s="59">
        <v>4334</v>
      </c>
    </row>
    <row r="13" spans="1:29" ht="14.25" x14ac:dyDescent="0.2">
      <c r="A13" s="44">
        <v>3</v>
      </c>
      <c r="B13" s="14" t="s">
        <v>62</v>
      </c>
      <c r="C13" s="45">
        <f t="shared" ref="C13:C34" si="1">SUM(D13:E13)</f>
        <v>31</v>
      </c>
      <c r="D13" s="46">
        <v>29</v>
      </c>
      <c r="E13" s="46">
        <v>2</v>
      </c>
      <c r="F13" s="47">
        <f t="shared" ref="F13:F35" si="2">SUM(G13:J13)</f>
        <v>31</v>
      </c>
      <c r="G13" s="46">
        <v>5</v>
      </c>
      <c r="H13" s="46">
        <v>11</v>
      </c>
      <c r="I13" s="46">
        <v>14</v>
      </c>
      <c r="J13" s="46">
        <v>1</v>
      </c>
      <c r="K13" s="48">
        <v>17701</v>
      </c>
      <c r="L13" s="46">
        <v>8964</v>
      </c>
      <c r="M13" s="46">
        <v>432</v>
      </c>
      <c r="N13" s="46">
        <v>204</v>
      </c>
      <c r="O13" s="49">
        <f t="shared" ref="O13:P32" si="3">+K13+M13</f>
        <v>18133</v>
      </c>
      <c r="P13" s="49">
        <f t="shared" si="3"/>
        <v>9168</v>
      </c>
      <c r="Q13" s="46">
        <v>9754</v>
      </c>
      <c r="R13" s="46">
        <v>6038</v>
      </c>
      <c r="S13" s="50">
        <v>2341</v>
      </c>
      <c r="T13" s="51">
        <f t="shared" ref="T13:T35" si="4">SUM(U13:V13)</f>
        <v>936</v>
      </c>
      <c r="U13" s="46">
        <v>326</v>
      </c>
      <c r="V13" s="46">
        <v>610</v>
      </c>
      <c r="W13" s="52">
        <f t="shared" ref="W13:W35" si="5">SUM(X13:Y13)</f>
        <v>910</v>
      </c>
      <c r="X13" s="46">
        <v>311</v>
      </c>
      <c r="Y13" s="50">
        <v>599</v>
      </c>
      <c r="Z13" s="45">
        <f t="shared" ref="Z13:Z34" si="6">SUM(AA13:AB13)</f>
        <v>28</v>
      </c>
      <c r="AA13" s="46">
        <v>28</v>
      </c>
      <c r="AB13" s="46"/>
      <c r="AC13" s="50">
        <v>1690</v>
      </c>
    </row>
    <row r="14" spans="1:29" ht="14.25" x14ac:dyDescent="0.2">
      <c r="A14" s="53">
        <v>4</v>
      </c>
      <c r="B14" s="21" t="s">
        <v>63</v>
      </c>
      <c r="C14" s="54">
        <f t="shared" si="1"/>
        <v>22</v>
      </c>
      <c r="D14" s="55">
        <v>22</v>
      </c>
      <c r="E14" s="55"/>
      <c r="F14" s="56">
        <f t="shared" si="2"/>
        <v>22</v>
      </c>
      <c r="G14" s="55">
        <v>2</v>
      </c>
      <c r="H14" s="55">
        <v>5</v>
      </c>
      <c r="I14" s="55">
        <v>14</v>
      </c>
      <c r="J14" s="55">
        <v>1</v>
      </c>
      <c r="K14" s="57">
        <v>11124</v>
      </c>
      <c r="L14" s="55">
        <v>5477</v>
      </c>
      <c r="M14" s="55"/>
      <c r="N14" s="55"/>
      <c r="O14" s="58">
        <f t="shared" si="3"/>
        <v>11124</v>
      </c>
      <c r="P14" s="58">
        <f t="shared" si="3"/>
        <v>5477</v>
      </c>
      <c r="Q14" s="55">
        <v>5675</v>
      </c>
      <c r="R14" s="55">
        <v>3784</v>
      </c>
      <c r="S14" s="59">
        <v>1665</v>
      </c>
      <c r="T14" s="60">
        <f t="shared" si="4"/>
        <v>641</v>
      </c>
      <c r="U14" s="55">
        <v>214</v>
      </c>
      <c r="V14" s="55">
        <v>427</v>
      </c>
      <c r="W14" s="58">
        <f t="shared" si="5"/>
        <v>641</v>
      </c>
      <c r="X14" s="55">
        <v>214</v>
      </c>
      <c r="Y14" s="59">
        <v>427</v>
      </c>
      <c r="Z14" s="54">
        <f t="shared" si="6"/>
        <v>28</v>
      </c>
      <c r="AA14" s="55">
        <v>28</v>
      </c>
      <c r="AB14" s="55"/>
      <c r="AC14" s="59">
        <v>1820</v>
      </c>
    </row>
    <row r="15" spans="1:29" ht="14.25" x14ac:dyDescent="0.2">
      <c r="A15" s="44">
        <v>5</v>
      </c>
      <c r="B15" s="14" t="s">
        <v>64</v>
      </c>
      <c r="C15" s="45">
        <f t="shared" si="1"/>
        <v>28</v>
      </c>
      <c r="D15" s="46">
        <v>28</v>
      </c>
      <c r="E15" s="46"/>
      <c r="F15" s="47">
        <f t="shared" si="2"/>
        <v>28</v>
      </c>
      <c r="G15" s="46">
        <v>3</v>
      </c>
      <c r="H15" s="46">
        <v>2</v>
      </c>
      <c r="I15" s="46">
        <v>22</v>
      </c>
      <c r="J15" s="46">
        <v>1</v>
      </c>
      <c r="K15" s="48">
        <v>11901</v>
      </c>
      <c r="L15" s="46">
        <v>5930</v>
      </c>
      <c r="M15" s="46"/>
      <c r="N15" s="46"/>
      <c r="O15" s="49">
        <f t="shared" si="3"/>
        <v>11901</v>
      </c>
      <c r="P15" s="49">
        <f t="shared" si="3"/>
        <v>5930</v>
      </c>
      <c r="Q15" s="46">
        <v>5788</v>
      </c>
      <c r="R15" s="46">
        <v>4076</v>
      </c>
      <c r="S15" s="50">
        <v>2037</v>
      </c>
      <c r="T15" s="51">
        <f t="shared" si="4"/>
        <v>777</v>
      </c>
      <c r="U15" s="46">
        <v>257</v>
      </c>
      <c r="V15" s="46">
        <v>520</v>
      </c>
      <c r="W15" s="52">
        <f t="shared" si="5"/>
        <v>777</v>
      </c>
      <c r="X15" s="46">
        <v>257</v>
      </c>
      <c r="Y15" s="50">
        <v>520</v>
      </c>
      <c r="Z15" s="45">
        <f t="shared" si="6"/>
        <v>29</v>
      </c>
      <c r="AA15" s="46">
        <v>29</v>
      </c>
      <c r="AB15" s="46"/>
      <c r="AC15" s="50">
        <v>1258</v>
      </c>
    </row>
    <row r="16" spans="1:29" ht="14.25" x14ac:dyDescent="0.2">
      <c r="A16" s="53">
        <v>6</v>
      </c>
      <c r="B16" s="21" t="s">
        <v>65</v>
      </c>
      <c r="C16" s="54">
        <f t="shared" si="1"/>
        <v>21</v>
      </c>
      <c r="D16" s="55">
        <v>20</v>
      </c>
      <c r="E16" s="55">
        <v>1</v>
      </c>
      <c r="F16" s="56">
        <f t="shared" si="2"/>
        <v>21</v>
      </c>
      <c r="G16" s="55">
        <v>1</v>
      </c>
      <c r="H16" s="55">
        <v>10</v>
      </c>
      <c r="I16" s="55">
        <v>10</v>
      </c>
      <c r="J16" s="55"/>
      <c r="K16" s="57">
        <v>14499</v>
      </c>
      <c r="L16" s="55">
        <v>7190</v>
      </c>
      <c r="M16" s="55">
        <v>130</v>
      </c>
      <c r="N16" s="55">
        <v>68</v>
      </c>
      <c r="O16" s="58">
        <f t="shared" si="3"/>
        <v>14629</v>
      </c>
      <c r="P16" s="58">
        <f t="shared" si="3"/>
        <v>7258</v>
      </c>
      <c r="Q16" s="55">
        <v>7755</v>
      </c>
      <c r="R16" s="55">
        <v>4974</v>
      </c>
      <c r="S16" s="59">
        <v>1900</v>
      </c>
      <c r="T16" s="60">
        <f t="shared" si="4"/>
        <v>664</v>
      </c>
      <c r="U16" s="55">
        <v>240</v>
      </c>
      <c r="V16" s="55">
        <v>424</v>
      </c>
      <c r="W16" s="58">
        <f t="shared" si="5"/>
        <v>661</v>
      </c>
      <c r="X16" s="55">
        <v>237</v>
      </c>
      <c r="Y16" s="59">
        <v>424</v>
      </c>
      <c r="Z16" s="54">
        <f t="shared" si="6"/>
        <v>16</v>
      </c>
      <c r="AA16" s="55">
        <v>16</v>
      </c>
      <c r="AB16" s="55"/>
      <c r="AC16" s="59">
        <v>749</v>
      </c>
    </row>
    <row r="17" spans="1:29" ht="14.25" x14ac:dyDescent="0.2">
      <c r="A17" s="44">
        <v>7</v>
      </c>
      <c r="B17" s="14" t="s">
        <v>66</v>
      </c>
      <c r="C17" s="45">
        <f t="shared" si="1"/>
        <v>27</v>
      </c>
      <c r="D17" s="46">
        <v>23</v>
      </c>
      <c r="E17" s="46">
        <v>4</v>
      </c>
      <c r="F17" s="47">
        <f t="shared" si="2"/>
        <v>27</v>
      </c>
      <c r="G17" s="46"/>
      <c r="H17" s="46">
        <v>7</v>
      </c>
      <c r="I17" s="46">
        <v>18</v>
      </c>
      <c r="J17" s="46">
        <v>2</v>
      </c>
      <c r="K17" s="48">
        <v>16991</v>
      </c>
      <c r="L17" s="46">
        <v>8511</v>
      </c>
      <c r="M17" s="46">
        <v>431</v>
      </c>
      <c r="N17" s="46">
        <v>211</v>
      </c>
      <c r="O17" s="49">
        <f t="shared" si="3"/>
        <v>17422</v>
      </c>
      <c r="P17" s="49">
        <f t="shared" si="3"/>
        <v>8722</v>
      </c>
      <c r="Q17" s="46">
        <v>9236</v>
      </c>
      <c r="R17" s="46">
        <v>5705</v>
      </c>
      <c r="S17" s="50">
        <v>2481</v>
      </c>
      <c r="T17" s="51">
        <f t="shared" si="4"/>
        <v>863</v>
      </c>
      <c r="U17" s="46">
        <v>291</v>
      </c>
      <c r="V17" s="46">
        <v>572</v>
      </c>
      <c r="W17" s="52">
        <f t="shared" si="5"/>
        <v>826</v>
      </c>
      <c r="X17" s="46">
        <v>275</v>
      </c>
      <c r="Y17" s="50">
        <v>551</v>
      </c>
      <c r="Z17" s="45">
        <f t="shared" si="6"/>
        <v>22</v>
      </c>
      <c r="AA17" s="46">
        <v>22</v>
      </c>
      <c r="AB17" s="46"/>
      <c r="AC17" s="50">
        <v>1084</v>
      </c>
    </row>
    <row r="18" spans="1:29" ht="14.25" x14ac:dyDescent="0.2">
      <c r="A18" s="53">
        <v>8</v>
      </c>
      <c r="B18" s="21" t="s">
        <v>67</v>
      </c>
      <c r="C18" s="54">
        <f t="shared" si="1"/>
        <v>19</v>
      </c>
      <c r="D18" s="55">
        <v>19</v>
      </c>
      <c r="E18" s="55"/>
      <c r="F18" s="56">
        <f t="shared" si="2"/>
        <v>19</v>
      </c>
      <c r="G18" s="55"/>
      <c r="H18" s="55">
        <v>11</v>
      </c>
      <c r="I18" s="55">
        <v>6</v>
      </c>
      <c r="J18" s="55">
        <v>2</v>
      </c>
      <c r="K18" s="57">
        <v>8457</v>
      </c>
      <c r="L18" s="55">
        <v>4205</v>
      </c>
      <c r="M18" s="55"/>
      <c r="N18" s="55"/>
      <c r="O18" s="58">
        <f t="shared" si="3"/>
        <v>8457</v>
      </c>
      <c r="P18" s="58">
        <f t="shared" si="3"/>
        <v>4205</v>
      </c>
      <c r="Q18" s="55">
        <v>4143</v>
      </c>
      <c r="R18" s="55">
        <v>3110</v>
      </c>
      <c r="S18" s="59">
        <v>1204</v>
      </c>
      <c r="T18" s="60">
        <f t="shared" si="4"/>
        <v>523</v>
      </c>
      <c r="U18" s="55">
        <v>163</v>
      </c>
      <c r="V18" s="55">
        <v>360</v>
      </c>
      <c r="W18" s="58">
        <f t="shared" si="5"/>
        <v>523</v>
      </c>
      <c r="X18" s="55">
        <v>163</v>
      </c>
      <c r="Y18" s="59">
        <v>360</v>
      </c>
      <c r="Z18" s="54">
        <f t="shared" si="6"/>
        <v>18</v>
      </c>
      <c r="AA18" s="55">
        <v>18</v>
      </c>
      <c r="AB18" s="55"/>
      <c r="AC18" s="59">
        <v>791</v>
      </c>
    </row>
    <row r="19" spans="1:29" ht="14.25" x14ac:dyDescent="0.2">
      <c r="A19" s="44">
        <v>9</v>
      </c>
      <c r="B19" s="14" t="s">
        <v>68</v>
      </c>
      <c r="C19" s="45">
        <f t="shared" si="1"/>
        <v>30</v>
      </c>
      <c r="D19" s="46">
        <v>30</v>
      </c>
      <c r="E19" s="46"/>
      <c r="F19" s="47">
        <f t="shared" si="2"/>
        <v>30</v>
      </c>
      <c r="G19" s="46"/>
      <c r="H19" s="46">
        <v>6</v>
      </c>
      <c r="I19" s="46">
        <v>22</v>
      </c>
      <c r="J19" s="46">
        <v>2</v>
      </c>
      <c r="K19" s="48">
        <v>15535</v>
      </c>
      <c r="L19" s="46">
        <v>7727</v>
      </c>
      <c r="M19" s="46"/>
      <c r="N19" s="46"/>
      <c r="O19" s="49">
        <f t="shared" si="3"/>
        <v>15535</v>
      </c>
      <c r="P19" s="49">
        <f t="shared" si="3"/>
        <v>7727</v>
      </c>
      <c r="Q19" s="46">
        <v>7302</v>
      </c>
      <c r="R19" s="46">
        <v>5587</v>
      </c>
      <c r="S19" s="50">
        <v>2646</v>
      </c>
      <c r="T19" s="51">
        <f t="shared" si="4"/>
        <v>926</v>
      </c>
      <c r="U19" s="46">
        <v>279</v>
      </c>
      <c r="V19" s="46">
        <v>647</v>
      </c>
      <c r="W19" s="52">
        <f t="shared" si="5"/>
        <v>926</v>
      </c>
      <c r="X19" s="46">
        <v>279</v>
      </c>
      <c r="Y19" s="50">
        <v>647</v>
      </c>
      <c r="Z19" s="45">
        <f t="shared" si="6"/>
        <v>26</v>
      </c>
      <c r="AA19" s="46">
        <v>26</v>
      </c>
      <c r="AB19" s="46"/>
      <c r="AC19" s="50">
        <v>1396</v>
      </c>
    </row>
    <row r="20" spans="1:29" ht="14.25" x14ac:dyDescent="0.2">
      <c r="A20" s="53">
        <v>10</v>
      </c>
      <c r="B20" s="21" t="s">
        <v>69</v>
      </c>
      <c r="C20" s="54">
        <f t="shared" si="1"/>
        <v>32</v>
      </c>
      <c r="D20" s="55">
        <v>32</v>
      </c>
      <c r="E20" s="55"/>
      <c r="F20" s="56">
        <f t="shared" si="2"/>
        <v>32</v>
      </c>
      <c r="G20" s="55">
        <v>3</v>
      </c>
      <c r="H20" s="55"/>
      <c r="I20" s="55">
        <v>27</v>
      </c>
      <c r="J20" s="55">
        <v>2</v>
      </c>
      <c r="K20" s="57">
        <v>23271</v>
      </c>
      <c r="L20" s="55">
        <v>11801</v>
      </c>
      <c r="M20" s="55"/>
      <c r="N20" s="55"/>
      <c r="O20" s="58">
        <f t="shared" si="3"/>
        <v>23271</v>
      </c>
      <c r="P20" s="58">
        <f t="shared" si="3"/>
        <v>11801</v>
      </c>
      <c r="Q20" s="55">
        <v>11743</v>
      </c>
      <c r="R20" s="55">
        <v>7929</v>
      </c>
      <c r="S20" s="59">
        <v>3599</v>
      </c>
      <c r="T20" s="60">
        <f t="shared" si="4"/>
        <v>1245</v>
      </c>
      <c r="U20" s="55">
        <v>428</v>
      </c>
      <c r="V20" s="55">
        <v>817</v>
      </c>
      <c r="W20" s="58">
        <f t="shared" si="5"/>
        <v>1245</v>
      </c>
      <c r="X20" s="55">
        <v>428</v>
      </c>
      <c r="Y20" s="59">
        <v>817</v>
      </c>
      <c r="Z20" s="54">
        <f t="shared" si="6"/>
        <v>35</v>
      </c>
      <c r="AA20" s="55">
        <v>35</v>
      </c>
      <c r="AB20" s="55"/>
      <c r="AC20" s="59">
        <v>1863</v>
      </c>
    </row>
    <row r="21" spans="1:29" ht="14.25" x14ac:dyDescent="0.2">
      <c r="A21" s="44">
        <v>11</v>
      </c>
      <c r="B21" s="14" t="s">
        <v>70</v>
      </c>
      <c r="C21" s="45">
        <f t="shared" si="1"/>
        <v>22</v>
      </c>
      <c r="D21" s="46">
        <v>22</v>
      </c>
      <c r="E21" s="46"/>
      <c r="F21" s="47">
        <f t="shared" si="2"/>
        <v>22</v>
      </c>
      <c r="G21" s="46"/>
      <c r="H21" s="46">
        <v>9</v>
      </c>
      <c r="I21" s="46">
        <v>13</v>
      </c>
      <c r="J21" s="46"/>
      <c r="K21" s="48">
        <v>14134</v>
      </c>
      <c r="L21" s="46">
        <v>7108</v>
      </c>
      <c r="M21" s="46"/>
      <c r="N21" s="46"/>
      <c r="O21" s="49">
        <f t="shared" si="3"/>
        <v>14134</v>
      </c>
      <c r="P21" s="49">
        <f t="shared" si="3"/>
        <v>7108</v>
      </c>
      <c r="Q21" s="46">
        <v>7678</v>
      </c>
      <c r="R21" s="46">
        <v>4598</v>
      </c>
      <c r="S21" s="50">
        <v>1858</v>
      </c>
      <c r="T21" s="51">
        <f t="shared" si="4"/>
        <v>720</v>
      </c>
      <c r="U21" s="46">
        <v>241</v>
      </c>
      <c r="V21" s="46">
        <v>479</v>
      </c>
      <c r="W21" s="52">
        <f t="shared" si="5"/>
        <v>720</v>
      </c>
      <c r="X21" s="46">
        <v>241</v>
      </c>
      <c r="Y21" s="50">
        <v>479</v>
      </c>
      <c r="Z21" s="45">
        <f t="shared" si="6"/>
        <v>20</v>
      </c>
      <c r="AA21" s="46">
        <v>20</v>
      </c>
      <c r="AB21" s="46"/>
      <c r="AC21" s="50">
        <v>831</v>
      </c>
    </row>
    <row r="22" spans="1:29" ht="14.25" x14ac:dyDescent="0.2">
      <c r="A22" s="53">
        <v>12</v>
      </c>
      <c r="B22" s="21" t="s">
        <v>71</v>
      </c>
      <c r="C22" s="54">
        <f t="shared" si="1"/>
        <v>16</v>
      </c>
      <c r="D22" s="55">
        <v>16</v>
      </c>
      <c r="E22" s="55"/>
      <c r="F22" s="56">
        <f t="shared" si="2"/>
        <v>16</v>
      </c>
      <c r="G22" s="55"/>
      <c r="H22" s="55">
        <v>5</v>
      </c>
      <c r="I22" s="55">
        <v>11</v>
      </c>
      <c r="J22" s="55"/>
      <c r="K22" s="57">
        <v>12866</v>
      </c>
      <c r="L22" s="55">
        <v>6449</v>
      </c>
      <c r="M22" s="55"/>
      <c r="N22" s="55"/>
      <c r="O22" s="58">
        <f t="shared" si="3"/>
        <v>12866</v>
      </c>
      <c r="P22" s="58">
        <f t="shared" si="3"/>
        <v>6449</v>
      </c>
      <c r="Q22" s="55">
        <v>6929</v>
      </c>
      <c r="R22" s="55">
        <v>4075</v>
      </c>
      <c r="S22" s="59">
        <v>1862</v>
      </c>
      <c r="T22" s="60">
        <f t="shared" si="4"/>
        <v>626</v>
      </c>
      <c r="U22" s="55">
        <v>225</v>
      </c>
      <c r="V22" s="55">
        <v>401</v>
      </c>
      <c r="W22" s="58">
        <f t="shared" si="5"/>
        <v>626</v>
      </c>
      <c r="X22" s="55">
        <v>225</v>
      </c>
      <c r="Y22" s="59">
        <v>401</v>
      </c>
      <c r="Z22" s="54">
        <f t="shared" si="6"/>
        <v>16</v>
      </c>
      <c r="AA22" s="55">
        <v>16</v>
      </c>
      <c r="AB22" s="55"/>
      <c r="AC22" s="59">
        <v>947</v>
      </c>
    </row>
    <row r="23" spans="1:29" s="178" customFormat="1" ht="14.25" x14ac:dyDescent="0.2">
      <c r="A23" s="337">
        <v>13</v>
      </c>
      <c r="B23" s="320" t="s">
        <v>72</v>
      </c>
      <c r="C23" s="338">
        <f t="shared" si="1"/>
        <v>35</v>
      </c>
      <c r="D23" s="339">
        <v>34</v>
      </c>
      <c r="E23" s="339">
        <v>1</v>
      </c>
      <c r="F23" s="340">
        <f t="shared" si="2"/>
        <v>35</v>
      </c>
      <c r="G23" s="339">
        <v>1</v>
      </c>
      <c r="H23" s="339"/>
      <c r="I23" s="339">
        <v>34</v>
      </c>
      <c r="J23" s="339"/>
      <c r="K23" s="341">
        <v>20904</v>
      </c>
      <c r="L23" s="339">
        <v>10318</v>
      </c>
      <c r="M23" s="339">
        <v>278</v>
      </c>
      <c r="N23" s="339">
        <v>148</v>
      </c>
      <c r="O23" s="49">
        <f t="shared" si="3"/>
        <v>21182</v>
      </c>
      <c r="P23" s="49">
        <f t="shared" si="3"/>
        <v>10466</v>
      </c>
      <c r="Q23" s="339">
        <v>10832</v>
      </c>
      <c r="R23" s="339">
        <v>7091</v>
      </c>
      <c r="S23" s="342">
        <v>3259</v>
      </c>
      <c r="T23" s="343">
        <f t="shared" si="4"/>
        <v>1098</v>
      </c>
      <c r="U23" s="339">
        <v>374</v>
      </c>
      <c r="V23" s="339">
        <v>724</v>
      </c>
      <c r="W23" s="49">
        <f t="shared" si="5"/>
        <v>1077</v>
      </c>
      <c r="X23" s="339">
        <v>369</v>
      </c>
      <c r="Y23" s="342">
        <v>708</v>
      </c>
      <c r="Z23" s="338">
        <f t="shared" si="6"/>
        <v>21</v>
      </c>
      <c r="AA23" s="339">
        <v>21</v>
      </c>
      <c r="AB23" s="339"/>
      <c r="AC23" s="342">
        <v>1249</v>
      </c>
    </row>
    <row r="24" spans="1:29" ht="14.25" x14ac:dyDescent="0.2">
      <c r="A24" s="53">
        <v>14</v>
      </c>
      <c r="B24" s="21" t="s">
        <v>73</v>
      </c>
      <c r="C24" s="54">
        <f t="shared" si="1"/>
        <v>31</v>
      </c>
      <c r="D24" s="55">
        <v>30</v>
      </c>
      <c r="E24" s="55">
        <v>1</v>
      </c>
      <c r="F24" s="56">
        <f t="shared" si="2"/>
        <v>31</v>
      </c>
      <c r="G24" s="55">
        <v>1</v>
      </c>
      <c r="H24" s="55">
        <v>8</v>
      </c>
      <c r="I24" s="55">
        <v>21</v>
      </c>
      <c r="J24" s="55">
        <v>1</v>
      </c>
      <c r="K24" s="57">
        <v>17286</v>
      </c>
      <c r="L24" s="55">
        <v>8402</v>
      </c>
      <c r="M24" s="55">
        <v>34</v>
      </c>
      <c r="N24" s="55">
        <v>13</v>
      </c>
      <c r="O24" s="58">
        <f t="shared" si="3"/>
        <v>17320</v>
      </c>
      <c r="P24" s="58">
        <f t="shared" si="3"/>
        <v>8415</v>
      </c>
      <c r="Q24" s="55">
        <v>9254</v>
      </c>
      <c r="R24" s="55">
        <v>5880</v>
      </c>
      <c r="S24" s="59">
        <v>2186</v>
      </c>
      <c r="T24" s="60">
        <f t="shared" si="4"/>
        <v>864</v>
      </c>
      <c r="U24" s="55">
        <v>332</v>
      </c>
      <c r="V24" s="55">
        <v>532</v>
      </c>
      <c r="W24" s="58">
        <f t="shared" si="5"/>
        <v>859</v>
      </c>
      <c r="X24" s="55">
        <v>327</v>
      </c>
      <c r="Y24" s="59">
        <v>532</v>
      </c>
      <c r="Z24" s="54">
        <f t="shared" si="6"/>
        <v>35</v>
      </c>
      <c r="AA24" s="55">
        <v>35</v>
      </c>
      <c r="AB24" s="55"/>
      <c r="AC24" s="59">
        <v>2301</v>
      </c>
    </row>
    <row r="25" spans="1:29" ht="14.25" x14ac:dyDescent="0.2">
      <c r="A25" s="44">
        <v>15</v>
      </c>
      <c r="B25" s="14" t="s">
        <v>74</v>
      </c>
      <c r="C25" s="45">
        <f t="shared" si="1"/>
        <v>30</v>
      </c>
      <c r="D25" s="46">
        <v>27</v>
      </c>
      <c r="E25" s="46">
        <v>3</v>
      </c>
      <c r="F25" s="47">
        <f t="shared" si="2"/>
        <v>30</v>
      </c>
      <c r="G25" s="46">
        <v>5</v>
      </c>
      <c r="H25" s="46">
        <v>7</v>
      </c>
      <c r="I25" s="46">
        <v>16</v>
      </c>
      <c r="J25" s="46">
        <v>2</v>
      </c>
      <c r="K25" s="48">
        <v>18261</v>
      </c>
      <c r="L25" s="46">
        <v>9223</v>
      </c>
      <c r="M25" s="46">
        <v>267</v>
      </c>
      <c r="N25" s="46">
        <v>120</v>
      </c>
      <c r="O25" s="49">
        <f t="shared" si="3"/>
        <v>18528</v>
      </c>
      <c r="P25" s="49">
        <f t="shared" si="3"/>
        <v>9343</v>
      </c>
      <c r="Q25" s="46">
        <v>9215</v>
      </c>
      <c r="R25" s="46">
        <v>6362</v>
      </c>
      <c r="S25" s="50">
        <v>2951</v>
      </c>
      <c r="T25" s="51">
        <f t="shared" si="4"/>
        <v>1053</v>
      </c>
      <c r="U25" s="46">
        <v>364</v>
      </c>
      <c r="V25" s="46">
        <v>689</v>
      </c>
      <c r="W25" s="52">
        <f t="shared" si="5"/>
        <v>1035</v>
      </c>
      <c r="X25" s="46">
        <v>353</v>
      </c>
      <c r="Y25" s="50">
        <v>682</v>
      </c>
      <c r="Z25" s="45">
        <f t="shared" si="6"/>
        <v>39</v>
      </c>
      <c r="AA25" s="46">
        <v>39</v>
      </c>
      <c r="AB25" s="46"/>
      <c r="AC25" s="50">
        <v>3039</v>
      </c>
    </row>
    <row r="26" spans="1:29" ht="14.25" x14ac:dyDescent="0.2">
      <c r="A26" s="53">
        <v>16</v>
      </c>
      <c r="B26" s="21" t="s">
        <v>75</v>
      </c>
      <c r="C26" s="54">
        <f t="shared" si="1"/>
        <v>25</v>
      </c>
      <c r="D26" s="55">
        <v>25</v>
      </c>
      <c r="E26" s="55"/>
      <c r="F26" s="56">
        <f t="shared" si="2"/>
        <v>25</v>
      </c>
      <c r="G26" s="55"/>
      <c r="H26" s="55"/>
      <c r="I26" s="55">
        <v>23</v>
      </c>
      <c r="J26" s="55">
        <v>2</v>
      </c>
      <c r="K26" s="57">
        <v>20206</v>
      </c>
      <c r="L26" s="55">
        <v>10070</v>
      </c>
      <c r="M26" s="55"/>
      <c r="N26" s="55"/>
      <c r="O26" s="58">
        <f t="shared" si="3"/>
        <v>20206</v>
      </c>
      <c r="P26" s="58">
        <f t="shared" si="3"/>
        <v>10070</v>
      </c>
      <c r="Q26" s="55">
        <v>10073</v>
      </c>
      <c r="R26" s="55">
        <v>6470</v>
      </c>
      <c r="S26" s="59">
        <v>3663</v>
      </c>
      <c r="T26" s="60">
        <f t="shared" si="4"/>
        <v>1050</v>
      </c>
      <c r="U26" s="55">
        <v>335</v>
      </c>
      <c r="V26" s="55">
        <v>715</v>
      </c>
      <c r="W26" s="58">
        <f t="shared" si="5"/>
        <v>1050</v>
      </c>
      <c r="X26" s="55">
        <v>335</v>
      </c>
      <c r="Y26" s="59">
        <v>715</v>
      </c>
      <c r="Z26" s="54">
        <f t="shared" si="6"/>
        <v>21</v>
      </c>
      <c r="AA26" s="55">
        <v>21</v>
      </c>
      <c r="AB26" s="55"/>
      <c r="AC26" s="59">
        <v>1916</v>
      </c>
    </row>
    <row r="27" spans="1:29" ht="14.25" x14ac:dyDescent="0.2">
      <c r="A27" s="44">
        <v>17</v>
      </c>
      <c r="B27" s="14" t="s">
        <v>76</v>
      </c>
      <c r="C27" s="45">
        <f t="shared" si="1"/>
        <v>35</v>
      </c>
      <c r="D27" s="46">
        <v>34</v>
      </c>
      <c r="E27" s="46">
        <v>1</v>
      </c>
      <c r="F27" s="47">
        <f t="shared" si="2"/>
        <v>35</v>
      </c>
      <c r="G27" s="46">
        <v>3</v>
      </c>
      <c r="H27" s="46"/>
      <c r="I27" s="46">
        <v>29</v>
      </c>
      <c r="J27" s="46">
        <v>3</v>
      </c>
      <c r="K27" s="48">
        <v>29009</v>
      </c>
      <c r="L27" s="46">
        <v>14579</v>
      </c>
      <c r="M27" s="46">
        <v>69</v>
      </c>
      <c r="N27" s="46">
        <v>35</v>
      </c>
      <c r="O27" s="49">
        <f t="shared" si="3"/>
        <v>29078</v>
      </c>
      <c r="P27" s="49">
        <f t="shared" si="3"/>
        <v>14614</v>
      </c>
      <c r="Q27" s="46">
        <v>14663</v>
      </c>
      <c r="R27" s="46">
        <v>9675</v>
      </c>
      <c r="S27" s="50">
        <v>4740</v>
      </c>
      <c r="T27" s="51">
        <f t="shared" si="4"/>
        <v>1539</v>
      </c>
      <c r="U27" s="46">
        <v>480</v>
      </c>
      <c r="V27" s="46">
        <v>1059</v>
      </c>
      <c r="W27" s="52">
        <f t="shared" si="5"/>
        <v>1529</v>
      </c>
      <c r="X27" s="46">
        <v>476</v>
      </c>
      <c r="Y27" s="50">
        <v>1053</v>
      </c>
      <c r="Z27" s="45">
        <f t="shared" si="6"/>
        <v>46</v>
      </c>
      <c r="AA27" s="46">
        <v>46</v>
      </c>
      <c r="AB27" s="46"/>
      <c r="AC27" s="50">
        <v>3599</v>
      </c>
    </row>
    <row r="28" spans="1:29" ht="14.25" x14ac:dyDescent="0.2">
      <c r="A28" s="53">
        <v>18</v>
      </c>
      <c r="B28" s="21" t="s">
        <v>77</v>
      </c>
      <c r="C28" s="54">
        <f t="shared" si="1"/>
        <v>26</v>
      </c>
      <c r="D28" s="55">
        <v>25</v>
      </c>
      <c r="E28" s="55">
        <v>1</v>
      </c>
      <c r="F28" s="56">
        <f t="shared" si="2"/>
        <v>26</v>
      </c>
      <c r="G28" s="55">
        <v>1</v>
      </c>
      <c r="H28" s="55">
        <v>14</v>
      </c>
      <c r="I28" s="55">
        <v>8</v>
      </c>
      <c r="J28" s="55">
        <v>3</v>
      </c>
      <c r="K28" s="57">
        <v>15661</v>
      </c>
      <c r="L28" s="55">
        <v>7838</v>
      </c>
      <c r="M28" s="55">
        <v>89</v>
      </c>
      <c r="N28" s="55">
        <v>55</v>
      </c>
      <c r="O28" s="58">
        <f t="shared" si="3"/>
        <v>15750</v>
      </c>
      <c r="P28" s="58">
        <f t="shared" si="3"/>
        <v>7893</v>
      </c>
      <c r="Q28" s="55">
        <v>8136</v>
      </c>
      <c r="R28" s="55">
        <v>5356</v>
      </c>
      <c r="S28" s="59">
        <v>2258</v>
      </c>
      <c r="T28" s="60">
        <f t="shared" si="4"/>
        <v>792</v>
      </c>
      <c r="U28" s="55">
        <v>296</v>
      </c>
      <c r="V28" s="55">
        <v>496</v>
      </c>
      <c r="W28" s="58">
        <f t="shared" si="5"/>
        <v>786</v>
      </c>
      <c r="X28" s="55">
        <v>290</v>
      </c>
      <c r="Y28" s="59">
        <v>496</v>
      </c>
      <c r="Z28" s="54">
        <f t="shared" si="6"/>
        <v>27</v>
      </c>
      <c r="AA28" s="55">
        <v>27</v>
      </c>
      <c r="AB28" s="55"/>
      <c r="AC28" s="59">
        <v>1470</v>
      </c>
    </row>
    <row r="29" spans="1:29" s="178" customFormat="1" ht="14.25" x14ac:dyDescent="0.2">
      <c r="A29" s="337">
        <v>19</v>
      </c>
      <c r="B29" s="320" t="s">
        <v>78</v>
      </c>
      <c r="C29" s="338">
        <f t="shared" si="1"/>
        <v>26</v>
      </c>
      <c r="D29" s="339">
        <v>17</v>
      </c>
      <c r="E29" s="339">
        <v>9</v>
      </c>
      <c r="F29" s="340">
        <f t="shared" si="2"/>
        <v>26</v>
      </c>
      <c r="G29" s="339"/>
      <c r="H29" s="339"/>
      <c r="I29" s="339">
        <v>24</v>
      </c>
      <c r="J29" s="339">
        <v>2</v>
      </c>
      <c r="K29" s="341">
        <v>20553</v>
      </c>
      <c r="L29" s="339">
        <v>10258</v>
      </c>
      <c r="M29" s="339">
        <v>2168</v>
      </c>
      <c r="N29" s="339">
        <v>1139</v>
      </c>
      <c r="O29" s="49">
        <f t="shared" si="3"/>
        <v>22721</v>
      </c>
      <c r="P29" s="49">
        <f t="shared" si="3"/>
        <v>11397</v>
      </c>
      <c r="Q29" s="339">
        <v>11525</v>
      </c>
      <c r="R29" s="339">
        <v>7718</v>
      </c>
      <c r="S29" s="342">
        <v>3478</v>
      </c>
      <c r="T29" s="343">
        <f t="shared" si="4"/>
        <v>1125</v>
      </c>
      <c r="U29" s="339">
        <v>351</v>
      </c>
      <c r="V29" s="339">
        <v>774</v>
      </c>
      <c r="W29" s="49">
        <f t="shared" si="5"/>
        <v>929</v>
      </c>
      <c r="X29" s="339">
        <v>300</v>
      </c>
      <c r="Y29" s="342">
        <v>629</v>
      </c>
      <c r="Z29" s="338">
        <f t="shared" si="6"/>
        <v>7</v>
      </c>
      <c r="AA29" s="339">
        <v>6</v>
      </c>
      <c r="AB29" s="339">
        <v>1</v>
      </c>
      <c r="AC29" s="342">
        <v>560</v>
      </c>
    </row>
    <row r="30" spans="1:29" ht="14.25" x14ac:dyDescent="0.2">
      <c r="A30" s="53">
        <v>20</v>
      </c>
      <c r="B30" s="21" t="s">
        <v>79</v>
      </c>
      <c r="C30" s="54">
        <f t="shared" si="1"/>
        <v>273</v>
      </c>
      <c r="D30" s="55">
        <v>145</v>
      </c>
      <c r="E30" s="55">
        <v>128</v>
      </c>
      <c r="F30" s="56">
        <f t="shared" si="2"/>
        <v>273</v>
      </c>
      <c r="G30" s="55">
        <v>26</v>
      </c>
      <c r="H30" s="55">
        <v>4</v>
      </c>
      <c r="I30" s="55">
        <v>221</v>
      </c>
      <c r="J30" s="55">
        <v>22</v>
      </c>
      <c r="K30" s="57">
        <v>276731</v>
      </c>
      <c r="L30" s="55">
        <v>138056</v>
      </c>
      <c r="M30" s="55">
        <v>40216</v>
      </c>
      <c r="N30" s="55">
        <v>19652</v>
      </c>
      <c r="O30" s="58">
        <f t="shared" si="3"/>
        <v>316947</v>
      </c>
      <c r="P30" s="58">
        <f t="shared" si="3"/>
        <v>157708</v>
      </c>
      <c r="Q30" s="55">
        <v>172220</v>
      </c>
      <c r="R30" s="55">
        <v>100105</v>
      </c>
      <c r="S30" s="59">
        <v>44622</v>
      </c>
      <c r="T30" s="60">
        <f t="shared" si="4"/>
        <v>14489</v>
      </c>
      <c r="U30" s="55">
        <v>4977</v>
      </c>
      <c r="V30" s="55">
        <v>9512</v>
      </c>
      <c r="W30" s="58">
        <f t="shared" si="5"/>
        <v>11438</v>
      </c>
      <c r="X30" s="55">
        <v>3896</v>
      </c>
      <c r="Y30" s="59">
        <v>7542</v>
      </c>
      <c r="Z30" s="54">
        <f t="shared" si="6"/>
        <v>15</v>
      </c>
      <c r="AA30" s="55">
        <v>11</v>
      </c>
      <c r="AB30" s="55">
        <v>4</v>
      </c>
      <c r="AC30" s="59">
        <v>1405</v>
      </c>
    </row>
    <row r="31" spans="1:29" s="178" customFormat="1" ht="14.25" x14ac:dyDescent="0.2">
      <c r="A31" s="337">
        <v>21</v>
      </c>
      <c r="B31" s="320" t="s">
        <v>80</v>
      </c>
      <c r="C31" s="338">
        <f t="shared" si="1"/>
        <v>24</v>
      </c>
      <c r="D31" s="339">
        <v>18</v>
      </c>
      <c r="E31" s="339">
        <v>6</v>
      </c>
      <c r="F31" s="340">
        <f t="shared" si="2"/>
        <v>24</v>
      </c>
      <c r="G31" s="339"/>
      <c r="H31" s="339"/>
      <c r="I31" s="339">
        <v>24</v>
      </c>
      <c r="J31" s="339"/>
      <c r="K31" s="341">
        <v>20988</v>
      </c>
      <c r="L31" s="339">
        <v>10455</v>
      </c>
      <c r="M31" s="339">
        <v>1567</v>
      </c>
      <c r="N31" s="339">
        <v>752</v>
      </c>
      <c r="O31" s="49">
        <f t="shared" si="3"/>
        <v>22555</v>
      </c>
      <c r="P31" s="49">
        <f t="shared" si="3"/>
        <v>11207</v>
      </c>
      <c r="Q31" s="339">
        <v>11475</v>
      </c>
      <c r="R31" s="339">
        <v>7476</v>
      </c>
      <c r="S31" s="342">
        <v>3604</v>
      </c>
      <c r="T31" s="343">
        <f t="shared" si="4"/>
        <v>1162</v>
      </c>
      <c r="U31" s="339">
        <v>317</v>
      </c>
      <c r="V31" s="339">
        <v>845</v>
      </c>
      <c r="W31" s="49">
        <f t="shared" si="5"/>
        <v>1029</v>
      </c>
      <c r="X31" s="339">
        <v>292</v>
      </c>
      <c r="Y31" s="342">
        <v>737</v>
      </c>
      <c r="Z31" s="338">
        <f t="shared" si="6"/>
        <v>4</v>
      </c>
      <c r="AA31" s="339">
        <v>3</v>
      </c>
      <c r="AB31" s="339">
        <v>1</v>
      </c>
      <c r="AC31" s="342">
        <v>190</v>
      </c>
    </row>
    <row r="32" spans="1:29" ht="14.25" x14ac:dyDescent="0.2">
      <c r="A32" s="53">
        <v>22</v>
      </c>
      <c r="B32" s="21" t="s">
        <v>81</v>
      </c>
      <c r="C32" s="54">
        <f>SUM(D32:E32)</f>
        <v>5</v>
      </c>
      <c r="D32" s="55">
        <v>5</v>
      </c>
      <c r="E32" s="55"/>
      <c r="F32" s="56">
        <f t="shared" si="2"/>
        <v>5</v>
      </c>
      <c r="G32" s="55"/>
      <c r="H32" s="55">
        <v>1</v>
      </c>
      <c r="I32" s="55">
        <v>4</v>
      </c>
      <c r="J32" s="55"/>
      <c r="K32" s="57">
        <v>4019</v>
      </c>
      <c r="L32" s="55">
        <v>2029</v>
      </c>
      <c r="M32" s="55"/>
      <c r="N32" s="55"/>
      <c r="O32" s="58">
        <f t="shared" si="3"/>
        <v>4019</v>
      </c>
      <c r="P32" s="58">
        <f t="shared" si="3"/>
        <v>2029</v>
      </c>
      <c r="Q32" s="55">
        <v>2132</v>
      </c>
      <c r="R32" s="55">
        <v>1298</v>
      </c>
      <c r="S32" s="59">
        <v>589</v>
      </c>
      <c r="T32" s="60">
        <f t="shared" si="4"/>
        <v>193</v>
      </c>
      <c r="U32" s="55">
        <v>64</v>
      </c>
      <c r="V32" s="55">
        <v>129</v>
      </c>
      <c r="W32" s="58">
        <f t="shared" si="5"/>
        <v>193</v>
      </c>
      <c r="X32" s="55">
        <v>64</v>
      </c>
      <c r="Y32" s="59">
        <v>129</v>
      </c>
      <c r="Z32" s="54">
        <f t="shared" si="6"/>
        <v>3</v>
      </c>
      <c r="AA32" s="55">
        <v>3</v>
      </c>
      <c r="AB32" s="55"/>
      <c r="AC32" s="59">
        <v>141</v>
      </c>
    </row>
    <row r="33" spans="1:29" ht="14.25" x14ac:dyDescent="0.2">
      <c r="A33" s="44">
        <v>23</v>
      </c>
      <c r="B33" s="14" t="s">
        <v>82</v>
      </c>
      <c r="C33" s="45">
        <f t="shared" si="1"/>
        <v>4</v>
      </c>
      <c r="D33" s="46">
        <v>3</v>
      </c>
      <c r="E33" s="46">
        <v>1</v>
      </c>
      <c r="F33" s="47">
        <f t="shared" si="2"/>
        <v>4</v>
      </c>
      <c r="G33" s="46"/>
      <c r="H33" s="46"/>
      <c r="I33" s="46">
        <v>4</v>
      </c>
      <c r="J33" s="46"/>
      <c r="K33" s="48">
        <v>1031</v>
      </c>
      <c r="L33" s="46">
        <v>491</v>
      </c>
      <c r="M33" s="46">
        <v>309</v>
      </c>
      <c r="N33" s="46">
        <v>148</v>
      </c>
      <c r="O33" s="49">
        <f t="shared" ref="O33:P34" si="7">+K33+M33</f>
        <v>1340</v>
      </c>
      <c r="P33" s="49">
        <f t="shared" si="7"/>
        <v>639</v>
      </c>
      <c r="Q33" s="46">
        <v>134</v>
      </c>
      <c r="R33" s="46">
        <v>625</v>
      </c>
      <c r="S33" s="50">
        <v>581</v>
      </c>
      <c r="T33" s="51">
        <f t="shared" si="4"/>
        <v>102</v>
      </c>
      <c r="U33" s="46">
        <v>5</v>
      </c>
      <c r="V33" s="46">
        <v>97</v>
      </c>
      <c r="W33" s="52">
        <f t="shared" si="5"/>
        <v>89</v>
      </c>
      <c r="X33" s="46"/>
      <c r="Y33" s="50">
        <v>89</v>
      </c>
      <c r="Z33" s="45">
        <f t="shared" si="6"/>
        <v>2</v>
      </c>
      <c r="AA33" s="46"/>
      <c r="AB33" s="46">
        <v>2</v>
      </c>
      <c r="AC33" s="50">
        <v>24</v>
      </c>
    </row>
    <row r="34" spans="1:29" ht="14.25" x14ac:dyDescent="0.2">
      <c r="A34" s="379" t="s">
        <v>100</v>
      </c>
      <c r="B34" s="61" t="s">
        <v>16</v>
      </c>
      <c r="C34" s="62">
        <f t="shared" si="1"/>
        <v>277</v>
      </c>
      <c r="D34" s="63">
        <f>+D30+D33</f>
        <v>148</v>
      </c>
      <c r="E34" s="63">
        <f>+E30+E33</f>
        <v>129</v>
      </c>
      <c r="F34" s="64">
        <f t="shared" si="2"/>
        <v>277</v>
      </c>
      <c r="G34" s="63">
        <f>+G30+G33</f>
        <v>26</v>
      </c>
      <c r="H34" s="63">
        <f t="shared" ref="H34:J34" si="8">+H30+H33</f>
        <v>4</v>
      </c>
      <c r="I34" s="63">
        <f t="shared" si="8"/>
        <v>225</v>
      </c>
      <c r="J34" s="63">
        <f t="shared" si="8"/>
        <v>22</v>
      </c>
      <c r="K34" s="65">
        <f>+K30+K33</f>
        <v>277762</v>
      </c>
      <c r="L34" s="63">
        <f>+L30+L33</f>
        <v>138547</v>
      </c>
      <c r="M34" s="63">
        <f>+M30+M33</f>
        <v>40525</v>
      </c>
      <c r="N34" s="63">
        <f>+N30+N33</f>
        <v>19800</v>
      </c>
      <c r="O34" s="64">
        <f t="shared" si="7"/>
        <v>318287</v>
      </c>
      <c r="P34" s="64">
        <f t="shared" si="7"/>
        <v>158347</v>
      </c>
      <c r="Q34" s="63">
        <f>+Q30+Q33</f>
        <v>172354</v>
      </c>
      <c r="R34" s="63">
        <f>+R30+R33</f>
        <v>100730</v>
      </c>
      <c r="S34" s="66">
        <f>+S30+S33</f>
        <v>45203</v>
      </c>
      <c r="T34" s="64">
        <f t="shared" ref="T34" si="9">+T32+T33</f>
        <v>295</v>
      </c>
      <c r="U34" s="63">
        <f>+U30+U33</f>
        <v>4982</v>
      </c>
      <c r="V34" s="63">
        <f>+V30+V33</f>
        <v>9609</v>
      </c>
      <c r="W34" s="64">
        <f t="shared" si="5"/>
        <v>11527</v>
      </c>
      <c r="X34" s="63">
        <f>+X30+X33</f>
        <v>3896</v>
      </c>
      <c r="Y34" s="63">
        <f>+Y30+Y33</f>
        <v>7631</v>
      </c>
      <c r="Z34" s="62">
        <f t="shared" si="6"/>
        <v>17</v>
      </c>
      <c r="AA34" s="63">
        <f>+AA30+AA33</f>
        <v>11</v>
      </c>
      <c r="AB34" s="63">
        <f>+AB30+AB33</f>
        <v>6</v>
      </c>
      <c r="AC34" s="66">
        <f>+AC30+AC33</f>
        <v>1429</v>
      </c>
    </row>
    <row r="35" spans="1:29" ht="28.5" customHeight="1" x14ac:dyDescent="0.2">
      <c r="A35" s="380"/>
      <c r="B35" s="67" t="s">
        <v>17</v>
      </c>
      <c r="C35" s="68">
        <f>+C10-C34</f>
        <v>562</v>
      </c>
      <c r="D35" s="69">
        <f t="shared" ref="D35:AC35" si="10">+D10-D34</f>
        <v>524</v>
      </c>
      <c r="E35" s="69">
        <f t="shared" si="10"/>
        <v>38</v>
      </c>
      <c r="F35" s="69">
        <f t="shared" si="2"/>
        <v>562</v>
      </c>
      <c r="G35" s="69">
        <f t="shared" si="10"/>
        <v>46</v>
      </c>
      <c r="H35" s="69">
        <f t="shared" si="10"/>
        <v>105</v>
      </c>
      <c r="I35" s="69">
        <f t="shared" si="10"/>
        <v>386</v>
      </c>
      <c r="J35" s="69">
        <f t="shared" si="10"/>
        <v>25</v>
      </c>
      <c r="K35" s="68">
        <f t="shared" si="10"/>
        <v>354737</v>
      </c>
      <c r="L35" s="69">
        <f t="shared" si="10"/>
        <v>177474</v>
      </c>
      <c r="M35" s="69">
        <f t="shared" si="10"/>
        <v>7813</v>
      </c>
      <c r="N35" s="69">
        <f t="shared" si="10"/>
        <v>3860</v>
      </c>
      <c r="O35" s="69">
        <f t="shared" si="10"/>
        <v>362550</v>
      </c>
      <c r="P35" s="69">
        <f t="shared" si="10"/>
        <v>181334</v>
      </c>
      <c r="Q35" s="69">
        <f t="shared" si="10"/>
        <v>184550</v>
      </c>
      <c r="R35" s="69">
        <f t="shared" si="10"/>
        <v>121423</v>
      </c>
      <c r="S35" s="70">
        <f t="shared" si="10"/>
        <v>56577</v>
      </c>
      <c r="T35" s="69">
        <f t="shared" si="4"/>
        <v>19482</v>
      </c>
      <c r="U35" s="69">
        <f t="shared" si="10"/>
        <v>6485</v>
      </c>
      <c r="V35" s="69">
        <f t="shared" si="10"/>
        <v>12997</v>
      </c>
      <c r="W35" s="69">
        <f t="shared" si="5"/>
        <v>18856</v>
      </c>
      <c r="X35" s="69">
        <f t="shared" si="10"/>
        <v>6315</v>
      </c>
      <c r="Y35" s="70">
        <f t="shared" si="10"/>
        <v>12541</v>
      </c>
      <c r="Z35" s="68">
        <f t="shared" si="10"/>
        <v>523</v>
      </c>
      <c r="AA35" s="69">
        <f t="shared" si="10"/>
        <v>518</v>
      </c>
      <c r="AB35" s="69">
        <f t="shared" si="10"/>
        <v>5</v>
      </c>
      <c r="AC35" s="70">
        <f t="shared" si="10"/>
        <v>33571</v>
      </c>
    </row>
    <row r="36" spans="1:29" s="14" customFormat="1" ht="12" x14ac:dyDescent="0.2">
      <c r="A36" s="381" t="s">
        <v>83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</row>
    <row r="37" spans="1:29" x14ac:dyDescent="0.25">
      <c r="L37" s="1" t="s">
        <v>109</v>
      </c>
    </row>
  </sheetData>
  <mergeCells count="36">
    <mergeCell ref="A1:X1"/>
    <mergeCell ref="A2:V2"/>
    <mergeCell ref="A4:A9"/>
    <mergeCell ref="B4:B9"/>
    <mergeCell ref="C4:Y4"/>
    <mergeCell ref="H6:H9"/>
    <mergeCell ref="I6:I9"/>
    <mergeCell ref="J6:J9"/>
    <mergeCell ref="K7:L8"/>
    <mergeCell ref="AA4:AB8"/>
    <mergeCell ref="AC4:AC9"/>
    <mergeCell ref="C5:E7"/>
    <mergeCell ref="F5:J5"/>
    <mergeCell ref="K5:S6"/>
    <mergeCell ref="T5:T9"/>
    <mergeCell ref="U5:V7"/>
    <mergeCell ref="W5:Y7"/>
    <mergeCell ref="F6:F9"/>
    <mergeCell ref="G6:G9"/>
    <mergeCell ref="Z4:Z9"/>
    <mergeCell ref="Y8:Y9"/>
    <mergeCell ref="A34:A35"/>
    <mergeCell ref="A36:X36"/>
    <mergeCell ref="U8:U9"/>
    <mergeCell ref="V8:V9"/>
    <mergeCell ref="W8:W9"/>
    <mergeCell ref="X8:X9"/>
    <mergeCell ref="A10:B10"/>
    <mergeCell ref="M7:N8"/>
    <mergeCell ref="O7:P8"/>
    <mergeCell ref="Q7:S7"/>
    <mergeCell ref="C8:C9"/>
    <mergeCell ref="D8:E8"/>
    <mergeCell ref="Q8:Q9"/>
    <mergeCell ref="R8:R9"/>
    <mergeCell ref="S8:S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B51E-40DD-4B3C-A078-A0542C8A7B7F}">
  <dimension ref="A1:W39"/>
  <sheetViews>
    <sheetView topLeftCell="A15" workbookViewId="0">
      <selection activeCell="T40" sqref="T40"/>
    </sheetView>
  </sheetViews>
  <sheetFormatPr defaultRowHeight="14.25" x14ac:dyDescent="0.2"/>
  <cols>
    <col min="1" max="1" width="4.28515625" style="331" customWidth="1"/>
    <col min="2" max="2" width="13.7109375" style="331" customWidth="1"/>
    <col min="3" max="3" width="10.28515625" style="331" customWidth="1"/>
    <col min="4" max="4" width="10.140625" style="331" customWidth="1"/>
    <col min="5" max="5" width="10.28515625" style="331" customWidth="1"/>
    <col min="6" max="6" width="9.85546875" style="331" customWidth="1"/>
    <col min="7" max="7" width="10.28515625" style="331" customWidth="1"/>
    <col min="8" max="8" width="8.7109375" style="331" customWidth="1"/>
    <col min="9" max="9" width="8" style="331" customWidth="1"/>
    <col min="10" max="10" width="9" style="331" customWidth="1"/>
    <col min="11" max="11" width="8.5703125" style="331" customWidth="1"/>
    <col min="12" max="12" width="5.28515625" style="331" customWidth="1"/>
    <col min="13" max="13" width="7.28515625" style="331" customWidth="1"/>
    <col min="14" max="14" width="7.42578125" style="331" customWidth="1"/>
    <col min="15" max="15" width="5" style="331" bestFit="1" customWidth="1"/>
    <col min="16" max="16" width="6.28515625" style="112" bestFit="1" customWidth="1"/>
    <col min="17" max="19" width="6.85546875" style="112" bestFit="1" customWidth="1"/>
    <col min="20" max="20" width="8.5703125" style="331" customWidth="1"/>
    <col min="21" max="21" width="6.85546875" style="331" customWidth="1"/>
    <col min="22" max="22" width="7.85546875" style="331" customWidth="1"/>
    <col min="23" max="23" width="6.85546875" style="331" customWidth="1"/>
    <col min="24" max="16384" width="9.140625" style="331"/>
  </cols>
  <sheetData>
    <row r="1" spans="1:23" ht="15" customHeight="1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3" spans="1:23" ht="15" x14ac:dyDescent="0.2">
      <c r="A3" s="376" t="s">
        <v>110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</row>
    <row r="4" spans="1:23" s="71" customFormat="1" ht="15" customHeight="1" x14ac:dyDescent="0.2"/>
    <row r="5" spans="1:23" x14ac:dyDescent="0.2">
      <c r="A5" s="371" t="s">
        <v>111</v>
      </c>
      <c r="B5" s="371" t="s">
        <v>47</v>
      </c>
      <c r="C5" s="371" t="s">
        <v>48</v>
      </c>
      <c r="D5" s="371"/>
      <c r="E5" s="371"/>
      <c r="F5" s="371"/>
      <c r="G5" s="371"/>
      <c r="H5" s="371"/>
      <c r="I5" s="371"/>
      <c r="J5" s="371"/>
      <c r="K5" s="371" t="s">
        <v>112</v>
      </c>
      <c r="L5" s="371"/>
      <c r="M5" s="371"/>
      <c r="N5" s="371"/>
      <c r="O5" s="371"/>
      <c r="P5" s="389" t="s">
        <v>113</v>
      </c>
      <c r="Q5" s="389"/>
      <c r="R5" s="389"/>
      <c r="S5" s="389"/>
      <c r="T5" s="371" t="s">
        <v>114</v>
      </c>
      <c r="U5" s="371"/>
      <c r="V5" s="371"/>
      <c r="W5" s="371"/>
    </row>
    <row r="6" spans="1:23" ht="46.5" x14ac:dyDescent="0.2">
      <c r="A6" s="371"/>
      <c r="B6" s="371"/>
      <c r="C6" s="332" t="s">
        <v>49</v>
      </c>
      <c r="D6" s="332" t="s">
        <v>115</v>
      </c>
      <c r="E6" s="332" t="s">
        <v>116</v>
      </c>
      <c r="F6" s="332" t="s">
        <v>115</v>
      </c>
      <c r="G6" s="332" t="s">
        <v>117</v>
      </c>
      <c r="H6" s="332" t="s">
        <v>115</v>
      </c>
      <c r="I6" s="332" t="s">
        <v>118</v>
      </c>
      <c r="J6" s="332" t="s">
        <v>115</v>
      </c>
      <c r="K6" s="332" t="s">
        <v>49</v>
      </c>
      <c r="L6" s="333" t="s">
        <v>119</v>
      </c>
      <c r="M6" s="333" t="s">
        <v>116</v>
      </c>
      <c r="N6" s="333" t="s">
        <v>117</v>
      </c>
      <c r="O6" s="333" t="s">
        <v>118</v>
      </c>
      <c r="P6" s="72" t="s">
        <v>49</v>
      </c>
      <c r="Q6" s="72" t="s">
        <v>116</v>
      </c>
      <c r="R6" s="72" t="s">
        <v>117</v>
      </c>
      <c r="S6" s="72" t="s">
        <v>118</v>
      </c>
      <c r="T6" s="332" t="s">
        <v>49</v>
      </c>
      <c r="U6" s="332" t="s">
        <v>116</v>
      </c>
      <c r="V6" s="332" t="s">
        <v>117</v>
      </c>
      <c r="W6" s="332" t="s">
        <v>118</v>
      </c>
    </row>
    <row r="7" spans="1:23" ht="15" thickBot="1" x14ac:dyDescent="0.25">
      <c r="A7" s="390" t="s">
        <v>59</v>
      </c>
      <c r="B7" s="391"/>
      <c r="C7" s="73">
        <f>+C8+C14+C21+C29+C33+C34</f>
        <v>680837</v>
      </c>
      <c r="D7" s="73">
        <f t="shared" ref="D7:O7" si="0">+D8+D14+D21+D29+D33+D34</f>
        <v>339681</v>
      </c>
      <c r="E7" s="73">
        <f t="shared" si="0"/>
        <v>356904</v>
      </c>
      <c r="F7" s="73">
        <f t="shared" si="0"/>
        <v>174335</v>
      </c>
      <c r="G7" s="73">
        <f t="shared" si="0"/>
        <v>222153</v>
      </c>
      <c r="H7" s="73">
        <f t="shared" si="0"/>
        <v>109739</v>
      </c>
      <c r="I7" s="73">
        <f t="shared" si="0"/>
        <v>101780</v>
      </c>
      <c r="J7" s="73">
        <f t="shared" si="0"/>
        <v>55607</v>
      </c>
      <c r="K7" s="74">
        <f t="shared" si="0"/>
        <v>22979</v>
      </c>
      <c r="L7" s="73">
        <f t="shared" si="0"/>
        <v>8</v>
      </c>
      <c r="M7" s="73">
        <f t="shared" si="0"/>
        <v>11201</v>
      </c>
      <c r="N7" s="73">
        <f t="shared" si="0"/>
        <v>7744</v>
      </c>
      <c r="O7" s="75">
        <f t="shared" si="0"/>
        <v>4034</v>
      </c>
      <c r="P7" s="76">
        <f>C7/K7</f>
        <v>29.628660951303363</v>
      </c>
      <c r="Q7" s="77">
        <f>E7/M7</f>
        <v>31.863583608606376</v>
      </c>
      <c r="R7" s="77">
        <f t="shared" ref="R7:R33" si="1">G7/N7</f>
        <v>28.687112603305785</v>
      </c>
      <c r="S7" s="78">
        <f t="shared" ref="S7:S33" si="2">I7/O7</f>
        <v>25.230540406544375</v>
      </c>
      <c r="T7" s="73">
        <f t="shared" ref="T7:W7" si="3">+T8+T14+T21+T29+T33+T34</f>
        <v>34073</v>
      </c>
      <c r="U7" s="73">
        <f t="shared" si="3"/>
        <v>11467</v>
      </c>
      <c r="V7" s="73">
        <f t="shared" si="3"/>
        <v>14694</v>
      </c>
      <c r="W7" s="75">
        <f t="shared" si="3"/>
        <v>7912</v>
      </c>
    </row>
    <row r="8" spans="1:23" x14ac:dyDescent="0.2">
      <c r="A8" s="392" t="s">
        <v>120</v>
      </c>
      <c r="B8" s="393"/>
      <c r="C8" s="79">
        <f>SUM(C9:C13)</f>
        <v>91158</v>
      </c>
      <c r="D8" s="79">
        <f t="shared" ref="D8:O8" si="4">SUM(D9:D13)</f>
        <v>45702</v>
      </c>
      <c r="E8" s="79">
        <f t="shared" si="4"/>
        <v>44106</v>
      </c>
      <c r="F8" s="79">
        <f t="shared" si="4"/>
        <v>21449</v>
      </c>
      <c r="G8" s="79">
        <f t="shared" si="4"/>
        <v>30476</v>
      </c>
      <c r="H8" s="79">
        <f t="shared" si="4"/>
        <v>15229</v>
      </c>
      <c r="I8" s="79">
        <f t="shared" si="4"/>
        <v>16576</v>
      </c>
      <c r="J8" s="79">
        <f t="shared" si="4"/>
        <v>9024</v>
      </c>
      <c r="K8" s="80">
        <f t="shared" si="4"/>
        <v>3604</v>
      </c>
      <c r="L8" s="81">
        <f t="shared" si="4"/>
        <v>2</v>
      </c>
      <c r="M8" s="81">
        <f t="shared" si="4"/>
        <v>1712</v>
      </c>
      <c r="N8" s="81">
        <f t="shared" si="4"/>
        <v>1202</v>
      </c>
      <c r="O8" s="82">
        <f t="shared" si="4"/>
        <v>690</v>
      </c>
      <c r="P8" s="83">
        <f t="shared" ref="P8:P36" si="5">C8/K8</f>
        <v>25.293562708102108</v>
      </c>
      <c r="Q8" s="84">
        <f t="shared" ref="Q8:Q33" si="6">E8/M8</f>
        <v>25.76285046728972</v>
      </c>
      <c r="R8" s="84">
        <f t="shared" si="1"/>
        <v>25.354409317803661</v>
      </c>
      <c r="S8" s="85">
        <f t="shared" si="2"/>
        <v>24.0231884057971</v>
      </c>
      <c r="T8" s="81">
        <f>SUM(T9:T13)</f>
        <v>5461</v>
      </c>
      <c r="U8" s="81">
        <f>SUM(U9:U13)</f>
        <v>1799</v>
      </c>
      <c r="V8" s="81">
        <f>SUM(V9:V13)</f>
        <v>2390</v>
      </c>
      <c r="W8" s="82">
        <f>SUM(W9:W13)</f>
        <v>1272</v>
      </c>
    </row>
    <row r="9" spans="1:23" x14ac:dyDescent="0.2">
      <c r="A9" s="86">
        <v>1</v>
      </c>
      <c r="B9" s="87" t="s">
        <v>61</v>
      </c>
      <c r="C9" s="88">
        <f t="shared" ref="C9:D13" si="7">SUM(E9,G9,I9)</f>
        <v>24988</v>
      </c>
      <c r="D9" s="88">
        <f>SUM(F9,H9,J9)</f>
        <v>12632</v>
      </c>
      <c r="E9" s="89">
        <v>11728</v>
      </c>
      <c r="F9" s="89">
        <v>5785</v>
      </c>
      <c r="G9" s="89">
        <v>7981</v>
      </c>
      <c r="H9" s="89">
        <v>4032</v>
      </c>
      <c r="I9" s="89">
        <v>5279</v>
      </c>
      <c r="J9" s="89">
        <v>2815</v>
      </c>
      <c r="K9" s="90">
        <f>M9+N9+O9</f>
        <v>992</v>
      </c>
      <c r="L9" s="91"/>
      <c r="M9" s="91">
        <v>490</v>
      </c>
      <c r="N9" s="91">
        <v>306</v>
      </c>
      <c r="O9" s="92">
        <v>196</v>
      </c>
      <c r="P9" s="93">
        <f>C9/K9</f>
        <v>25.18951612903226</v>
      </c>
      <c r="Q9" s="94">
        <f>E9/M9</f>
        <v>23.93469387755102</v>
      </c>
      <c r="R9" s="94">
        <f t="shared" si="1"/>
        <v>26.08169934640523</v>
      </c>
      <c r="S9" s="95">
        <f t="shared" si="2"/>
        <v>26.933673469387756</v>
      </c>
      <c r="T9" s="96">
        <f>U9+V9+W9</f>
        <v>1655</v>
      </c>
      <c r="U9" s="91">
        <v>564</v>
      </c>
      <c r="V9" s="91">
        <v>672</v>
      </c>
      <c r="W9" s="92">
        <v>419</v>
      </c>
    </row>
    <row r="10" spans="1:23" ht="15" customHeight="1" x14ac:dyDescent="0.2">
      <c r="A10" s="86">
        <v>2</v>
      </c>
      <c r="B10" s="87" t="s">
        <v>64</v>
      </c>
      <c r="C10" s="88">
        <f t="shared" si="7"/>
        <v>11901</v>
      </c>
      <c r="D10" s="88">
        <f t="shared" si="7"/>
        <v>5930</v>
      </c>
      <c r="E10" s="89">
        <v>5788</v>
      </c>
      <c r="F10" s="89">
        <v>2780</v>
      </c>
      <c r="G10" s="89">
        <v>4076</v>
      </c>
      <c r="H10" s="89">
        <v>1985</v>
      </c>
      <c r="I10" s="89">
        <v>2037</v>
      </c>
      <c r="J10" s="89">
        <v>1165</v>
      </c>
      <c r="K10" s="90">
        <f>M10+N10+O10</f>
        <v>530</v>
      </c>
      <c r="L10" s="91">
        <v>2</v>
      </c>
      <c r="M10" s="91">
        <v>254</v>
      </c>
      <c r="N10" s="91">
        <v>175</v>
      </c>
      <c r="O10" s="92">
        <v>101</v>
      </c>
      <c r="P10" s="93">
        <f t="shared" si="5"/>
        <v>22.454716981132076</v>
      </c>
      <c r="Q10" s="94">
        <f t="shared" si="6"/>
        <v>22.787401574803148</v>
      </c>
      <c r="R10" s="94">
        <f t="shared" si="1"/>
        <v>23.291428571428572</v>
      </c>
      <c r="S10" s="95">
        <f t="shared" si="2"/>
        <v>20.168316831683168</v>
      </c>
      <c r="T10" s="96">
        <f>U10+V10+W10</f>
        <v>777</v>
      </c>
      <c r="U10" s="91">
        <v>257</v>
      </c>
      <c r="V10" s="91">
        <v>346</v>
      </c>
      <c r="W10" s="92">
        <v>174</v>
      </c>
    </row>
    <row r="11" spans="1:23" x14ac:dyDescent="0.2">
      <c r="A11" s="86">
        <v>3</v>
      </c>
      <c r="B11" s="87" t="s">
        <v>68</v>
      </c>
      <c r="C11" s="88">
        <f t="shared" si="7"/>
        <v>15535</v>
      </c>
      <c r="D11" s="88">
        <f t="shared" si="7"/>
        <v>7727</v>
      </c>
      <c r="E11" s="89">
        <v>7302</v>
      </c>
      <c r="F11" s="89">
        <v>3530</v>
      </c>
      <c r="G11" s="89">
        <v>5587</v>
      </c>
      <c r="H11" s="89">
        <v>2792</v>
      </c>
      <c r="I11" s="89">
        <v>2646</v>
      </c>
      <c r="J11" s="89">
        <v>1405</v>
      </c>
      <c r="K11" s="90">
        <f>M11+N11+O11</f>
        <v>622</v>
      </c>
      <c r="L11" s="91"/>
      <c r="M11" s="91">
        <v>277</v>
      </c>
      <c r="N11" s="91">
        <v>228</v>
      </c>
      <c r="O11" s="92">
        <v>117</v>
      </c>
      <c r="P11" s="93">
        <f t="shared" si="5"/>
        <v>24.975884244372992</v>
      </c>
      <c r="Q11" s="94">
        <f t="shared" si="6"/>
        <v>26.361010830324911</v>
      </c>
      <c r="R11" s="94">
        <f t="shared" si="1"/>
        <v>24.504385964912281</v>
      </c>
      <c r="S11" s="95">
        <f t="shared" si="2"/>
        <v>22.615384615384617</v>
      </c>
      <c r="T11" s="96">
        <f>U11+V11+W11</f>
        <v>926</v>
      </c>
      <c r="U11" s="91">
        <v>279</v>
      </c>
      <c r="V11" s="91">
        <v>457</v>
      </c>
      <c r="W11" s="92">
        <v>190</v>
      </c>
    </row>
    <row r="12" spans="1:23" x14ac:dyDescent="0.2">
      <c r="A12" s="86">
        <v>4</v>
      </c>
      <c r="B12" s="87" t="s">
        <v>74</v>
      </c>
      <c r="C12" s="88">
        <f t="shared" si="7"/>
        <v>18528</v>
      </c>
      <c r="D12" s="88">
        <f t="shared" si="7"/>
        <v>9343</v>
      </c>
      <c r="E12" s="89">
        <v>9215</v>
      </c>
      <c r="F12" s="89">
        <v>4446</v>
      </c>
      <c r="G12" s="89">
        <v>6362</v>
      </c>
      <c r="H12" s="89">
        <v>3234</v>
      </c>
      <c r="I12" s="89">
        <v>2951</v>
      </c>
      <c r="J12" s="89">
        <v>1663</v>
      </c>
      <c r="K12" s="90">
        <f t="shared" ref="K12:K13" si="8">M12+N12+O12</f>
        <v>729</v>
      </c>
      <c r="L12" s="91"/>
      <c r="M12" s="91">
        <v>358</v>
      </c>
      <c r="N12" s="91">
        <v>252</v>
      </c>
      <c r="O12" s="92">
        <v>119</v>
      </c>
      <c r="P12" s="97">
        <f t="shared" si="5"/>
        <v>25.415637860082306</v>
      </c>
      <c r="Q12" s="97">
        <f t="shared" si="6"/>
        <v>25.740223463687151</v>
      </c>
      <c r="R12" s="97">
        <f t="shared" si="1"/>
        <v>25.246031746031747</v>
      </c>
      <c r="S12" s="97">
        <f t="shared" si="2"/>
        <v>24.798319327731093</v>
      </c>
      <c r="T12" s="90">
        <f>U12+V12+W12</f>
        <v>1053</v>
      </c>
      <c r="U12" s="91">
        <v>364</v>
      </c>
      <c r="V12" s="91">
        <v>453</v>
      </c>
      <c r="W12" s="92">
        <v>236</v>
      </c>
    </row>
    <row r="13" spans="1:23" x14ac:dyDescent="0.2">
      <c r="A13" s="86">
        <v>5</v>
      </c>
      <c r="B13" s="87" t="s">
        <v>75</v>
      </c>
      <c r="C13" s="88">
        <f t="shared" si="7"/>
        <v>20206</v>
      </c>
      <c r="D13" s="88">
        <f t="shared" si="7"/>
        <v>10070</v>
      </c>
      <c r="E13" s="89">
        <v>10073</v>
      </c>
      <c r="F13" s="89">
        <v>4908</v>
      </c>
      <c r="G13" s="89">
        <v>6470</v>
      </c>
      <c r="H13" s="89">
        <v>3186</v>
      </c>
      <c r="I13" s="89">
        <v>3663</v>
      </c>
      <c r="J13" s="89">
        <v>1976</v>
      </c>
      <c r="K13" s="90">
        <f t="shared" si="8"/>
        <v>731</v>
      </c>
      <c r="L13" s="91"/>
      <c r="M13" s="91">
        <v>333</v>
      </c>
      <c r="N13" s="91">
        <v>241</v>
      </c>
      <c r="O13" s="92">
        <v>157</v>
      </c>
      <c r="P13" s="97">
        <f t="shared" si="5"/>
        <v>27.641586867305062</v>
      </c>
      <c r="Q13" s="97">
        <f t="shared" si="6"/>
        <v>30.24924924924925</v>
      </c>
      <c r="R13" s="97">
        <f t="shared" si="1"/>
        <v>26.846473029045644</v>
      </c>
      <c r="S13" s="97">
        <f t="shared" si="2"/>
        <v>23.331210191082803</v>
      </c>
      <c r="T13" s="90">
        <f>U13+V13+W13</f>
        <v>1050</v>
      </c>
      <c r="U13" s="91">
        <v>335</v>
      </c>
      <c r="V13" s="91">
        <v>462</v>
      </c>
      <c r="W13" s="92">
        <v>253</v>
      </c>
    </row>
    <row r="14" spans="1:23" x14ac:dyDescent="0.2">
      <c r="A14" s="392" t="s">
        <v>121</v>
      </c>
      <c r="B14" s="393"/>
      <c r="C14" s="79">
        <f>SUM(C15:C20)</f>
        <v>122892</v>
      </c>
      <c r="D14" s="79">
        <f t="shared" ref="D14:J14" si="9">SUM(D15:D20)</f>
        <v>61690</v>
      </c>
      <c r="E14" s="79">
        <f t="shared" si="9"/>
        <v>62824</v>
      </c>
      <c r="F14" s="79">
        <f t="shared" si="9"/>
        <v>30752</v>
      </c>
      <c r="G14" s="79">
        <f t="shared" si="9"/>
        <v>41142</v>
      </c>
      <c r="H14" s="79">
        <f t="shared" si="9"/>
        <v>20436</v>
      </c>
      <c r="I14" s="79">
        <f t="shared" si="9"/>
        <v>18926</v>
      </c>
      <c r="J14" s="79">
        <f t="shared" si="9"/>
        <v>10502</v>
      </c>
      <c r="K14" s="80">
        <f>SUM(K15:K20)</f>
        <v>4430</v>
      </c>
      <c r="L14" s="81">
        <f>SUM(L15:L20)</f>
        <v>0</v>
      </c>
      <c r="M14" s="81">
        <f>SUM(M15:M20)</f>
        <v>2103</v>
      </c>
      <c r="N14" s="81">
        <f>SUM(N15:N20)</f>
        <v>1527</v>
      </c>
      <c r="O14" s="82">
        <f>SUM(O15:O20)</f>
        <v>800</v>
      </c>
      <c r="P14" s="453">
        <f t="shared" si="5"/>
        <v>27.740857787810384</v>
      </c>
      <c r="Q14" s="79">
        <f t="shared" si="6"/>
        <v>29.873514027579649</v>
      </c>
      <c r="R14" s="79">
        <f t="shared" si="1"/>
        <v>26.943025540275048</v>
      </c>
      <c r="S14" s="79">
        <f t="shared" si="2"/>
        <v>23.657499999999999</v>
      </c>
      <c r="T14" s="80">
        <f>SUM(T15:T20)</f>
        <v>6553</v>
      </c>
      <c r="U14" s="81">
        <f>SUM(U15:U20)</f>
        <v>2109</v>
      </c>
      <c r="V14" s="81">
        <f>SUM(V15:V20)</f>
        <v>2744</v>
      </c>
      <c r="W14" s="82">
        <f>SUM(W15:W20)</f>
        <v>1700</v>
      </c>
    </row>
    <row r="15" spans="1:23" x14ac:dyDescent="0.2">
      <c r="A15" s="86">
        <v>1</v>
      </c>
      <c r="B15" s="87" t="s">
        <v>60</v>
      </c>
      <c r="C15" s="88">
        <f t="shared" ref="C15:D20" si="10">SUM(E15,G15,I15)</f>
        <v>18731</v>
      </c>
      <c r="D15" s="88">
        <f t="shared" si="10"/>
        <v>9423</v>
      </c>
      <c r="E15" s="89">
        <v>9514</v>
      </c>
      <c r="F15" s="89">
        <v>4689</v>
      </c>
      <c r="G15" s="89">
        <v>6240</v>
      </c>
      <c r="H15" s="89">
        <v>3125</v>
      </c>
      <c r="I15" s="89">
        <v>2977</v>
      </c>
      <c r="J15" s="89">
        <v>1609</v>
      </c>
      <c r="K15" s="90">
        <f t="shared" ref="K15:K20" si="11">M15+N15+O15</f>
        <v>689</v>
      </c>
      <c r="L15" s="91"/>
      <c r="M15" s="91">
        <v>336</v>
      </c>
      <c r="N15" s="91">
        <v>231</v>
      </c>
      <c r="O15" s="92">
        <v>122</v>
      </c>
      <c r="P15" s="97">
        <f t="shared" si="5"/>
        <v>27.185776487663279</v>
      </c>
      <c r="Q15" s="97">
        <f t="shared" si="6"/>
        <v>28.31547619047619</v>
      </c>
      <c r="R15" s="97">
        <f t="shared" si="1"/>
        <v>27.012987012987011</v>
      </c>
      <c r="S15" s="97">
        <f t="shared" si="2"/>
        <v>24.401639344262296</v>
      </c>
      <c r="T15" s="90">
        <f t="shared" ref="T15:T20" si="12">U15+V15+W15</f>
        <v>1030</v>
      </c>
      <c r="U15" s="91">
        <v>344</v>
      </c>
      <c r="V15" s="91">
        <v>369</v>
      </c>
      <c r="W15" s="92">
        <v>317</v>
      </c>
    </row>
    <row r="16" spans="1:23" x14ac:dyDescent="0.2">
      <c r="A16" s="86">
        <v>2</v>
      </c>
      <c r="B16" s="87" t="s">
        <v>62</v>
      </c>
      <c r="C16" s="88">
        <f t="shared" si="10"/>
        <v>18133</v>
      </c>
      <c r="D16" s="88">
        <f t="shared" si="10"/>
        <v>9168</v>
      </c>
      <c r="E16" s="89">
        <v>9754</v>
      </c>
      <c r="F16" s="89">
        <v>4755</v>
      </c>
      <c r="G16" s="89">
        <v>6038</v>
      </c>
      <c r="H16" s="89">
        <v>3016</v>
      </c>
      <c r="I16" s="89">
        <v>2341</v>
      </c>
      <c r="J16" s="89">
        <v>1397</v>
      </c>
      <c r="K16" s="90">
        <f t="shared" si="11"/>
        <v>656</v>
      </c>
      <c r="L16" s="91"/>
      <c r="M16" s="91">
        <v>327</v>
      </c>
      <c r="N16" s="91">
        <v>234</v>
      </c>
      <c r="O16" s="92">
        <v>95</v>
      </c>
      <c r="P16" s="97">
        <f t="shared" si="5"/>
        <v>27.641768292682926</v>
      </c>
      <c r="Q16" s="97">
        <f t="shared" si="6"/>
        <v>29.828746177370032</v>
      </c>
      <c r="R16" s="97">
        <f t="shared" si="1"/>
        <v>25.803418803418804</v>
      </c>
      <c r="S16" s="97">
        <f t="shared" si="2"/>
        <v>24.642105263157895</v>
      </c>
      <c r="T16" s="90">
        <f t="shared" si="12"/>
        <v>936</v>
      </c>
      <c r="U16" s="91">
        <v>326</v>
      </c>
      <c r="V16" s="91">
        <v>404</v>
      </c>
      <c r="W16" s="92">
        <v>206</v>
      </c>
    </row>
    <row r="17" spans="1:23" ht="15" customHeight="1" x14ac:dyDescent="0.2">
      <c r="A17" s="86">
        <v>3</v>
      </c>
      <c r="B17" s="87" t="s">
        <v>63</v>
      </c>
      <c r="C17" s="88">
        <f t="shared" si="10"/>
        <v>11124</v>
      </c>
      <c r="D17" s="88">
        <f t="shared" si="10"/>
        <v>5477</v>
      </c>
      <c r="E17" s="89">
        <v>5675</v>
      </c>
      <c r="F17" s="89">
        <v>2736</v>
      </c>
      <c r="G17" s="89">
        <v>3784</v>
      </c>
      <c r="H17" s="89">
        <v>1851</v>
      </c>
      <c r="I17" s="89">
        <v>1665</v>
      </c>
      <c r="J17" s="89">
        <v>890</v>
      </c>
      <c r="K17" s="90">
        <f t="shared" si="11"/>
        <v>445</v>
      </c>
      <c r="L17" s="91"/>
      <c r="M17" s="91">
        <v>218</v>
      </c>
      <c r="N17" s="91">
        <v>154</v>
      </c>
      <c r="O17" s="92">
        <v>73</v>
      </c>
      <c r="P17" s="97">
        <f t="shared" si="5"/>
        <v>24.997752808988764</v>
      </c>
      <c r="Q17" s="97">
        <f t="shared" si="6"/>
        <v>26.032110091743121</v>
      </c>
      <c r="R17" s="97">
        <f t="shared" si="1"/>
        <v>24.571428571428573</v>
      </c>
      <c r="S17" s="97">
        <f t="shared" si="2"/>
        <v>22.80821917808219</v>
      </c>
      <c r="T17" s="90">
        <f t="shared" si="12"/>
        <v>641</v>
      </c>
      <c r="U17" s="91">
        <v>214</v>
      </c>
      <c r="V17" s="91">
        <v>258</v>
      </c>
      <c r="W17" s="92">
        <v>169</v>
      </c>
    </row>
    <row r="18" spans="1:23" x14ac:dyDescent="0.2">
      <c r="A18" s="86">
        <v>4</v>
      </c>
      <c r="B18" s="87" t="s">
        <v>80</v>
      </c>
      <c r="C18" s="88">
        <f t="shared" si="10"/>
        <v>22555</v>
      </c>
      <c r="D18" s="88">
        <f t="shared" si="10"/>
        <v>11207</v>
      </c>
      <c r="E18" s="89">
        <v>11475</v>
      </c>
      <c r="F18" s="89">
        <v>5641</v>
      </c>
      <c r="G18" s="89">
        <v>7476</v>
      </c>
      <c r="H18" s="89">
        <v>3638</v>
      </c>
      <c r="I18" s="89">
        <v>3604</v>
      </c>
      <c r="J18" s="89">
        <v>1928</v>
      </c>
      <c r="K18" s="90">
        <f t="shared" si="11"/>
        <v>735</v>
      </c>
      <c r="L18" s="91"/>
      <c r="M18" s="91">
        <v>327</v>
      </c>
      <c r="N18" s="91">
        <v>263</v>
      </c>
      <c r="O18" s="92">
        <v>145</v>
      </c>
      <c r="P18" s="97">
        <f t="shared" si="5"/>
        <v>30.687074829931973</v>
      </c>
      <c r="Q18" s="97">
        <f t="shared" si="6"/>
        <v>35.091743119266056</v>
      </c>
      <c r="R18" s="97">
        <f t="shared" si="1"/>
        <v>28.425855513307983</v>
      </c>
      <c r="S18" s="97">
        <f t="shared" si="2"/>
        <v>24.855172413793102</v>
      </c>
      <c r="T18" s="90">
        <f t="shared" si="12"/>
        <v>1162</v>
      </c>
      <c r="U18" s="91">
        <v>317</v>
      </c>
      <c r="V18" s="91">
        <v>496</v>
      </c>
      <c r="W18" s="92">
        <v>349</v>
      </c>
    </row>
    <row r="19" spans="1:23" x14ac:dyDescent="0.2">
      <c r="A19" s="86">
        <v>5</v>
      </c>
      <c r="B19" s="87" t="s">
        <v>69</v>
      </c>
      <c r="C19" s="88">
        <f t="shared" si="10"/>
        <v>23271</v>
      </c>
      <c r="D19" s="88">
        <f t="shared" si="10"/>
        <v>11801</v>
      </c>
      <c r="E19" s="89">
        <v>11743</v>
      </c>
      <c r="F19" s="89">
        <v>5855</v>
      </c>
      <c r="G19" s="89">
        <v>7929</v>
      </c>
      <c r="H19" s="89">
        <v>3883</v>
      </c>
      <c r="I19" s="89">
        <v>3599</v>
      </c>
      <c r="J19" s="89">
        <v>2063</v>
      </c>
      <c r="K19" s="90">
        <f t="shared" si="11"/>
        <v>872</v>
      </c>
      <c r="L19" s="91"/>
      <c r="M19" s="91">
        <v>414</v>
      </c>
      <c r="N19" s="91">
        <v>300</v>
      </c>
      <c r="O19" s="92">
        <v>158</v>
      </c>
      <c r="P19" s="97">
        <f t="shared" si="5"/>
        <v>26.686926605504588</v>
      </c>
      <c r="Q19" s="97">
        <f t="shared" si="6"/>
        <v>28.364734299516908</v>
      </c>
      <c r="R19" s="97">
        <f t="shared" si="1"/>
        <v>26.43</v>
      </c>
      <c r="S19" s="97">
        <f t="shared" si="2"/>
        <v>22.778481012658229</v>
      </c>
      <c r="T19" s="90">
        <f t="shared" si="12"/>
        <v>1245</v>
      </c>
      <c r="U19" s="91">
        <v>428</v>
      </c>
      <c r="V19" s="91">
        <v>496</v>
      </c>
      <c r="W19" s="92">
        <v>321</v>
      </c>
    </row>
    <row r="20" spans="1:23" x14ac:dyDescent="0.2">
      <c r="A20" s="86">
        <v>6</v>
      </c>
      <c r="B20" s="87" t="s">
        <v>76</v>
      </c>
      <c r="C20" s="88">
        <f t="shared" si="10"/>
        <v>29078</v>
      </c>
      <c r="D20" s="88">
        <f t="shared" si="10"/>
        <v>14614</v>
      </c>
      <c r="E20" s="89">
        <v>14663</v>
      </c>
      <c r="F20" s="89">
        <v>7076</v>
      </c>
      <c r="G20" s="89">
        <v>9675</v>
      </c>
      <c r="H20" s="89">
        <v>4923</v>
      </c>
      <c r="I20" s="89">
        <v>4740</v>
      </c>
      <c r="J20" s="89">
        <v>2615</v>
      </c>
      <c r="K20" s="90">
        <f t="shared" si="11"/>
        <v>1033</v>
      </c>
      <c r="L20" s="91"/>
      <c r="M20" s="91">
        <v>481</v>
      </c>
      <c r="N20" s="91">
        <v>345</v>
      </c>
      <c r="O20" s="92">
        <v>207</v>
      </c>
      <c r="P20" s="97">
        <f t="shared" si="5"/>
        <v>28.149080348499517</v>
      </c>
      <c r="Q20" s="97">
        <f t="shared" si="6"/>
        <v>30.484407484407484</v>
      </c>
      <c r="R20" s="97">
        <f t="shared" si="1"/>
        <v>28.043478260869566</v>
      </c>
      <c r="S20" s="97">
        <f t="shared" si="2"/>
        <v>22.89855072463768</v>
      </c>
      <c r="T20" s="90">
        <f t="shared" si="12"/>
        <v>1539</v>
      </c>
      <c r="U20" s="91">
        <v>480</v>
      </c>
      <c r="V20" s="91">
        <v>721</v>
      </c>
      <c r="W20" s="92">
        <v>338</v>
      </c>
    </row>
    <row r="21" spans="1:23" x14ac:dyDescent="0.2">
      <c r="A21" s="392" t="s">
        <v>122</v>
      </c>
      <c r="B21" s="393"/>
      <c r="C21" s="79">
        <f>SUM(C22:C28)</f>
        <v>102462</v>
      </c>
      <c r="D21" s="79">
        <f t="shared" ref="D21:J21" si="13">SUM(D22:D28)</f>
        <v>50878</v>
      </c>
      <c r="E21" s="79">
        <f t="shared" si="13"/>
        <v>53319</v>
      </c>
      <c r="F21" s="79">
        <f t="shared" si="13"/>
        <v>25804</v>
      </c>
      <c r="G21" s="79">
        <f t="shared" si="13"/>
        <v>34669</v>
      </c>
      <c r="H21" s="79">
        <f t="shared" si="13"/>
        <v>16925</v>
      </c>
      <c r="I21" s="79">
        <f t="shared" si="13"/>
        <v>14474</v>
      </c>
      <c r="J21" s="79">
        <f t="shared" si="13"/>
        <v>8149</v>
      </c>
      <c r="K21" s="80">
        <f>SUM(K22:K28)</f>
        <v>3636</v>
      </c>
      <c r="L21" s="81">
        <f>SUM(L22:L28)</f>
        <v>4</v>
      </c>
      <c r="M21" s="81">
        <f>SUM(M22:M28)</f>
        <v>1756</v>
      </c>
      <c r="N21" s="81">
        <f>SUM(N22:N28)</f>
        <v>1268</v>
      </c>
      <c r="O21" s="82">
        <f>SUM(O22:O28)</f>
        <v>612</v>
      </c>
      <c r="P21" s="453">
        <f t="shared" si="5"/>
        <v>28.17986798679868</v>
      </c>
      <c r="Q21" s="79">
        <f t="shared" si="6"/>
        <v>30.363895216400913</v>
      </c>
      <c r="R21" s="79">
        <f t="shared" si="1"/>
        <v>27.34148264984227</v>
      </c>
      <c r="S21" s="79">
        <f t="shared" si="2"/>
        <v>23.65032679738562</v>
      </c>
      <c r="T21" s="80">
        <f>SUM(T22:T28)</f>
        <v>5187</v>
      </c>
      <c r="U21" s="81">
        <f>SUM(U22:U28)</f>
        <v>1765</v>
      </c>
      <c r="V21" s="81">
        <f>SUM(V22:V28)</f>
        <v>2159</v>
      </c>
      <c r="W21" s="82">
        <f>SUM(W22:W28)</f>
        <v>1263</v>
      </c>
    </row>
    <row r="22" spans="1:23" x14ac:dyDescent="0.2">
      <c r="A22" s="86">
        <v>1</v>
      </c>
      <c r="B22" s="350" t="s">
        <v>81</v>
      </c>
      <c r="C22" s="88">
        <f t="shared" ref="C22:D28" si="14">SUM(E22,G22,I22)</f>
        <v>4019</v>
      </c>
      <c r="D22" s="88">
        <f t="shared" si="14"/>
        <v>2029</v>
      </c>
      <c r="E22" s="89">
        <v>2132</v>
      </c>
      <c r="F22" s="89">
        <v>1016</v>
      </c>
      <c r="G22" s="89">
        <v>1298</v>
      </c>
      <c r="H22" s="89">
        <v>642</v>
      </c>
      <c r="I22" s="89">
        <v>589</v>
      </c>
      <c r="J22" s="89">
        <v>371</v>
      </c>
      <c r="K22" s="90">
        <f t="shared" ref="K22:K28" si="15">M22+N22+O22</f>
        <v>143</v>
      </c>
      <c r="L22" s="91"/>
      <c r="M22" s="91">
        <v>67</v>
      </c>
      <c r="N22" s="91">
        <v>48</v>
      </c>
      <c r="O22" s="92">
        <v>28</v>
      </c>
      <c r="P22" s="97">
        <f t="shared" si="5"/>
        <v>28.104895104895103</v>
      </c>
      <c r="Q22" s="97">
        <f t="shared" si="6"/>
        <v>31.82089552238806</v>
      </c>
      <c r="R22" s="97">
        <f t="shared" si="1"/>
        <v>27.041666666666668</v>
      </c>
      <c r="S22" s="97">
        <f t="shared" si="2"/>
        <v>21.035714285714285</v>
      </c>
      <c r="T22" s="90">
        <f t="shared" ref="T22:T28" si="16">U22+V22+W22</f>
        <v>193</v>
      </c>
      <c r="U22" s="91">
        <v>64</v>
      </c>
      <c r="V22" s="91">
        <v>86</v>
      </c>
      <c r="W22" s="92">
        <v>43</v>
      </c>
    </row>
    <row r="23" spans="1:23" x14ac:dyDescent="0.2">
      <c r="A23" s="86">
        <v>2</v>
      </c>
      <c r="B23" s="350" t="s">
        <v>78</v>
      </c>
      <c r="C23" s="88">
        <f t="shared" si="14"/>
        <v>22721</v>
      </c>
      <c r="D23" s="88">
        <f t="shared" si="14"/>
        <v>11397</v>
      </c>
      <c r="E23" s="89">
        <v>11525</v>
      </c>
      <c r="F23" s="89">
        <v>5658</v>
      </c>
      <c r="G23" s="89">
        <v>7718</v>
      </c>
      <c r="H23" s="89">
        <v>3820</v>
      </c>
      <c r="I23" s="89">
        <v>3478</v>
      </c>
      <c r="J23" s="89">
        <v>1919</v>
      </c>
      <c r="K23" s="90">
        <f t="shared" si="15"/>
        <v>752</v>
      </c>
      <c r="L23" s="91">
        <v>2</v>
      </c>
      <c r="M23" s="91">
        <v>354</v>
      </c>
      <c r="N23" s="91">
        <v>257</v>
      </c>
      <c r="O23" s="92">
        <v>141</v>
      </c>
      <c r="P23" s="97">
        <f t="shared" si="5"/>
        <v>30.214095744680851</v>
      </c>
      <c r="Q23" s="97">
        <f t="shared" si="6"/>
        <v>32.556497175141246</v>
      </c>
      <c r="R23" s="97">
        <f t="shared" si="1"/>
        <v>30.031128404669261</v>
      </c>
      <c r="S23" s="97">
        <f t="shared" si="2"/>
        <v>24.666666666666668</v>
      </c>
      <c r="T23" s="90">
        <f t="shared" si="16"/>
        <v>1125</v>
      </c>
      <c r="U23" s="91">
        <v>351</v>
      </c>
      <c r="V23" s="91">
        <v>473</v>
      </c>
      <c r="W23" s="92">
        <v>301</v>
      </c>
    </row>
    <row r="24" spans="1:23" x14ac:dyDescent="0.2">
      <c r="A24" s="86">
        <v>3</v>
      </c>
      <c r="B24" s="87" t="s">
        <v>65</v>
      </c>
      <c r="C24" s="88">
        <f t="shared" si="14"/>
        <v>14629</v>
      </c>
      <c r="D24" s="88">
        <f t="shared" si="14"/>
        <v>7258</v>
      </c>
      <c r="E24" s="89">
        <v>7755</v>
      </c>
      <c r="F24" s="89">
        <v>3721</v>
      </c>
      <c r="G24" s="89">
        <v>4974</v>
      </c>
      <c r="H24" s="89">
        <v>2429</v>
      </c>
      <c r="I24" s="89">
        <v>1900</v>
      </c>
      <c r="J24" s="89">
        <v>1108</v>
      </c>
      <c r="K24" s="90">
        <f t="shared" si="15"/>
        <v>481</v>
      </c>
      <c r="L24" s="91">
        <v>2</v>
      </c>
      <c r="M24" s="91">
        <v>243</v>
      </c>
      <c r="N24" s="91">
        <v>172</v>
      </c>
      <c r="O24" s="92">
        <v>66</v>
      </c>
      <c r="P24" s="97">
        <f t="shared" si="5"/>
        <v>30.413721413721415</v>
      </c>
      <c r="Q24" s="97">
        <f t="shared" si="6"/>
        <v>31.913580246913579</v>
      </c>
      <c r="R24" s="97">
        <f t="shared" si="1"/>
        <v>28.918604651162791</v>
      </c>
      <c r="S24" s="97">
        <f t="shared" si="2"/>
        <v>28.787878787878789</v>
      </c>
      <c r="T24" s="90">
        <f t="shared" si="16"/>
        <v>664</v>
      </c>
      <c r="U24" s="91">
        <v>240</v>
      </c>
      <c r="V24" s="91">
        <v>287</v>
      </c>
      <c r="W24" s="92">
        <v>137</v>
      </c>
    </row>
    <row r="25" spans="1:23" x14ac:dyDescent="0.2">
      <c r="A25" s="86">
        <v>4</v>
      </c>
      <c r="B25" s="87" t="s">
        <v>67</v>
      </c>
      <c r="C25" s="88">
        <f t="shared" si="14"/>
        <v>8457</v>
      </c>
      <c r="D25" s="88">
        <f t="shared" si="14"/>
        <v>4205</v>
      </c>
      <c r="E25" s="89">
        <v>4143</v>
      </c>
      <c r="F25" s="89">
        <v>1971</v>
      </c>
      <c r="G25" s="89">
        <v>3110</v>
      </c>
      <c r="H25" s="89">
        <v>1523</v>
      </c>
      <c r="I25" s="89">
        <v>1204</v>
      </c>
      <c r="J25" s="89">
        <v>711</v>
      </c>
      <c r="K25" s="90">
        <f t="shared" si="15"/>
        <v>342</v>
      </c>
      <c r="L25" s="91"/>
      <c r="M25" s="91">
        <v>158</v>
      </c>
      <c r="N25" s="91">
        <v>132</v>
      </c>
      <c r="O25" s="92">
        <v>52</v>
      </c>
      <c r="P25" s="97">
        <f t="shared" si="5"/>
        <v>24.728070175438596</v>
      </c>
      <c r="Q25" s="97">
        <f t="shared" si="6"/>
        <v>26.221518987341771</v>
      </c>
      <c r="R25" s="97">
        <f t="shared" si="1"/>
        <v>23.560606060606062</v>
      </c>
      <c r="S25" s="97">
        <f t="shared" si="2"/>
        <v>23.153846153846153</v>
      </c>
      <c r="T25" s="90">
        <f t="shared" si="16"/>
        <v>523</v>
      </c>
      <c r="U25" s="91">
        <v>163</v>
      </c>
      <c r="V25" s="91">
        <v>230</v>
      </c>
      <c r="W25" s="92">
        <v>130</v>
      </c>
    </row>
    <row r="26" spans="1:23" x14ac:dyDescent="0.2">
      <c r="A26" s="86">
        <v>5</v>
      </c>
      <c r="B26" s="87" t="s">
        <v>70</v>
      </c>
      <c r="C26" s="88">
        <f t="shared" si="14"/>
        <v>14134</v>
      </c>
      <c r="D26" s="88">
        <f t="shared" si="14"/>
        <v>7108</v>
      </c>
      <c r="E26" s="89">
        <v>7678</v>
      </c>
      <c r="F26" s="89">
        <v>3744</v>
      </c>
      <c r="G26" s="89">
        <v>4598</v>
      </c>
      <c r="H26" s="89">
        <v>2276</v>
      </c>
      <c r="I26" s="89">
        <v>1858</v>
      </c>
      <c r="J26" s="89">
        <v>1088</v>
      </c>
      <c r="K26" s="90">
        <f t="shared" si="15"/>
        <v>493</v>
      </c>
      <c r="L26" s="91"/>
      <c r="M26" s="91">
        <v>240</v>
      </c>
      <c r="N26" s="91">
        <v>172</v>
      </c>
      <c r="O26" s="92">
        <v>81</v>
      </c>
      <c r="P26" s="97">
        <f t="shared" si="5"/>
        <v>28.669371196754565</v>
      </c>
      <c r="Q26" s="97">
        <f t="shared" si="6"/>
        <v>31.991666666666667</v>
      </c>
      <c r="R26" s="97">
        <f t="shared" si="1"/>
        <v>26.732558139534884</v>
      </c>
      <c r="S26" s="97">
        <f t="shared" si="2"/>
        <v>22.938271604938272</v>
      </c>
      <c r="T26" s="90">
        <f t="shared" si="16"/>
        <v>720</v>
      </c>
      <c r="U26" s="91">
        <v>241</v>
      </c>
      <c r="V26" s="91">
        <v>317</v>
      </c>
      <c r="W26" s="92">
        <v>162</v>
      </c>
    </row>
    <row r="27" spans="1:23" x14ac:dyDescent="0.2">
      <c r="A27" s="86">
        <v>6</v>
      </c>
      <c r="B27" s="87" t="s">
        <v>72</v>
      </c>
      <c r="C27" s="88">
        <f t="shared" si="14"/>
        <v>21182</v>
      </c>
      <c r="D27" s="88">
        <f>SUM(F27,H27,J27)</f>
        <v>10466</v>
      </c>
      <c r="E27" s="89">
        <v>10832</v>
      </c>
      <c r="F27" s="89">
        <v>5264</v>
      </c>
      <c r="G27" s="89">
        <v>7091</v>
      </c>
      <c r="H27" s="89">
        <v>3456</v>
      </c>
      <c r="I27" s="89">
        <v>3259</v>
      </c>
      <c r="J27" s="89">
        <v>1746</v>
      </c>
      <c r="K27" s="90">
        <f t="shared" si="15"/>
        <v>783</v>
      </c>
      <c r="L27" s="91"/>
      <c r="M27" s="91">
        <v>367</v>
      </c>
      <c r="N27" s="91">
        <v>266</v>
      </c>
      <c r="O27" s="92">
        <v>150</v>
      </c>
      <c r="P27" s="97">
        <f t="shared" si="5"/>
        <v>27.052362707535121</v>
      </c>
      <c r="Q27" s="97">
        <f t="shared" si="6"/>
        <v>29.514986376021799</v>
      </c>
      <c r="R27" s="97">
        <f t="shared" si="1"/>
        <v>26.657894736842106</v>
      </c>
      <c r="S27" s="97">
        <f t="shared" si="2"/>
        <v>21.726666666666667</v>
      </c>
      <c r="T27" s="90">
        <f t="shared" si="16"/>
        <v>1098</v>
      </c>
      <c r="U27" s="91">
        <v>374</v>
      </c>
      <c r="V27" s="91">
        <v>427</v>
      </c>
      <c r="W27" s="92">
        <v>297</v>
      </c>
    </row>
    <row r="28" spans="1:23" x14ac:dyDescent="0.2">
      <c r="A28" s="86">
        <v>7</v>
      </c>
      <c r="B28" s="87" t="s">
        <v>73</v>
      </c>
      <c r="C28" s="88">
        <f t="shared" si="14"/>
        <v>17320</v>
      </c>
      <c r="D28" s="88">
        <f t="shared" si="14"/>
        <v>8415</v>
      </c>
      <c r="E28" s="89">
        <v>9254</v>
      </c>
      <c r="F28" s="89">
        <v>4430</v>
      </c>
      <c r="G28" s="89">
        <v>5880</v>
      </c>
      <c r="H28" s="89">
        <v>2779</v>
      </c>
      <c r="I28" s="89">
        <v>2186</v>
      </c>
      <c r="J28" s="89">
        <v>1206</v>
      </c>
      <c r="K28" s="90">
        <f t="shared" si="15"/>
        <v>642</v>
      </c>
      <c r="L28" s="91"/>
      <c r="M28" s="91">
        <v>327</v>
      </c>
      <c r="N28" s="91">
        <v>221</v>
      </c>
      <c r="O28" s="92">
        <v>94</v>
      </c>
      <c r="P28" s="97">
        <f t="shared" si="5"/>
        <v>26.978193146417446</v>
      </c>
      <c r="Q28" s="97">
        <f t="shared" si="6"/>
        <v>28.299694189602448</v>
      </c>
      <c r="R28" s="97">
        <f t="shared" si="1"/>
        <v>26.606334841628961</v>
      </c>
      <c r="S28" s="97">
        <f t="shared" si="2"/>
        <v>23.25531914893617</v>
      </c>
      <c r="T28" s="90">
        <f t="shared" si="16"/>
        <v>864</v>
      </c>
      <c r="U28" s="91">
        <v>332</v>
      </c>
      <c r="V28" s="91">
        <v>339</v>
      </c>
      <c r="W28" s="92">
        <v>193</v>
      </c>
    </row>
    <row r="29" spans="1:23" x14ac:dyDescent="0.2">
      <c r="A29" s="392" t="s">
        <v>123</v>
      </c>
      <c r="B29" s="393"/>
      <c r="C29" s="79">
        <f>SUM(C30:C32)</f>
        <v>46038</v>
      </c>
      <c r="D29" s="79">
        <f t="shared" ref="D29:J29" si="17">SUM(D30:D32)</f>
        <v>23064</v>
      </c>
      <c r="E29" s="79">
        <f t="shared" si="17"/>
        <v>24301</v>
      </c>
      <c r="F29" s="79">
        <f t="shared" si="17"/>
        <v>11895</v>
      </c>
      <c r="G29" s="79">
        <f t="shared" si="17"/>
        <v>15136</v>
      </c>
      <c r="H29" s="79">
        <f t="shared" si="17"/>
        <v>7398</v>
      </c>
      <c r="I29" s="79">
        <f t="shared" si="17"/>
        <v>6601</v>
      </c>
      <c r="J29" s="79">
        <f t="shared" si="17"/>
        <v>3771</v>
      </c>
      <c r="K29" s="80">
        <f>SUM(K30:K32)</f>
        <v>1629</v>
      </c>
      <c r="L29" s="81">
        <f>SUM(L30:L32)</f>
        <v>2</v>
      </c>
      <c r="M29" s="81">
        <f>SUM(M30:M32)</f>
        <v>814</v>
      </c>
      <c r="N29" s="81">
        <f>SUM(N30:N32)</f>
        <v>560</v>
      </c>
      <c r="O29" s="82">
        <f>SUM(O30:O32)</f>
        <v>255</v>
      </c>
      <c r="P29" s="453">
        <f t="shared" si="5"/>
        <v>28.261510128913443</v>
      </c>
      <c r="Q29" s="79">
        <f>E29/M29</f>
        <v>29.853808353808354</v>
      </c>
      <c r="R29" s="79">
        <f>G29/N29</f>
        <v>27.028571428571428</v>
      </c>
      <c r="S29" s="79">
        <f>I29/O29</f>
        <v>25.886274509803922</v>
      </c>
      <c r="T29" s="80">
        <f>SUM(T30:T32)</f>
        <v>2281</v>
      </c>
      <c r="U29" s="81">
        <f>SUM(U30:U32)</f>
        <v>812</v>
      </c>
      <c r="V29" s="81">
        <f>SUM(V30:V32)</f>
        <v>997</v>
      </c>
      <c r="W29" s="82">
        <f>SUM(W30:W32)</f>
        <v>472</v>
      </c>
    </row>
    <row r="30" spans="1:23" x14ac:dyDescent="0.2">
      <c r="A30" s="86">
        <v>1</v>
      </c>
      <c r="B30" s="87" t="s">
        <v>66</v>
      </c>
      <c r="C30" s="88">
        <f t="shared" ref="C30:D34" si="18">SUM(E30,G30,I30)</f>
        <v>17422</v>
      </c>
      <c r="D30" s="88">
        <f t="shared" si="18"/>
        <v>8722</v>
      </c>
      <c r="E30" s="89">
        <v>9236</v>
      </c>
      <c r="F30" s="89">
        <v>4514</v>
      </c>
      <c r="G30" s="89">
        <v>5705</v>
      </c>
      <c r="H30" s="89">
        <v>2766</v>
      </c>
      <c r="I30" s="89">
        <v>2481</v>
      </c>
      <c r="J30" s="89">
        <v>1442</v>
      </c>
      <c r="K30" s="90">
        <f t="shared" ref="K30:K34" si="19">M30+N30+O30</f>
        <v>594</v>
      </c>
      <c r="L30" s="91">
        <v>2</v>
      </c>
      <c r="M30" s="91">
        <v>293</v>
      </c>
      <c r="N30" s="91">
        <v>201</v>
      </c>
      <c r="O30" s="92">
        <v>100</v>
      </c>
      <c r="P30" s="97">
        <f t="shared" si="5"/>
        <v>29.329966329966329</v>
      </c>
      <c r="Q30" s="97">
        <f>E30/M30</f>
        <v>31.522184300341298</v>
      </c>
      <c r="R30" s="97">
        <f>G30/N30</f>
        <v>28.383084577114428</v>
      </c>
      <c r="S30" s="97">
        <f>I30/O30</f>
        <v>24.81</v>
      </c>
      <c r="T30" s="90">
        <f>U30+V30+W30</f>
        <v>863</v>
      </c>
      <c r="U30" s="91">
        <v>291</v>
      </c>
      <c r="V30" s="91">
        <v>370</v>
      </c>
      <c r="W30" s="92">
        <v>202</v>
      </c>
    </row>
    <row r="31" spans="1:23" ht="15" customHeight="1" x14ac:dyDescent="0.2">
      <c r="A31" s="86">
        <f>+A30+1</f>
        <v>2</v>
      </c>
      <c r="B31" s="87" t="s">
        <v>71</v>
      </c>
      <c r="C31" s="88">
        <f t="shared" si="18"/>
        <v>12866</v>
      </c>
      <c r="D31" s="88">
        <f t="shared" si="18"/>
        <v>6449</v>
      </c>
      <c r="E31" s="89">
        <v>6929</v>
      </c>
      <c r="F31" s="89">
        <v>3381</v>
      </c>
      <c r="G31" s="89">
        <v>4075</v>
      </c>
      <c r="H31" s="89">
        <v>2013</v>
      </c>
      <c r="I31" s="89">
        <v>1862</v>
      </c>
      <c r="J31" s="89">
        <v>1055</v>
      </c>
      <c r="K31" s="90">
        <f t="shared" si="19"/>
        <v>439</v>
      </c>
      <c r="L31" s="91"/>
      <c r="M31" s="91">
        <v>225</v>
      </c>
      <c r="N31" s="91">
        <v>148</v>
      </c>
      <c r="O31" s="92">
        <v>66</v>
      </c>
      <c r="P31" s="97">
        <f t="shared" si="5"/>
        <v>29.307517084282459</v>
      </c>
      <c r="Q31" s="97">
        <f>E31/M31</f>
        <v>30.795555555555556</v>
      </c>
      <c r="R31" s="97">
        <f>G31/N31</f>
        <v>27.533783783783782</v>
      </c>
      <c r="S31" s="97">
        <f>I31/O31</f>
        <v>28.212121212121211</v>
      </c>
      <c r="T31" s="90">
        <f>U31+V31+W31</f>
        <v>626</v>
      </c>
      <c r="U31" s="91">
        <v>225</v>
      </c>
      <c r="V31" s="91">
        <v>244</v>
      </c>
      <c r="W31" s="92">
        <v>157</v>
      </c>
    </row>
    <row r="32" spans="1:23" x14ac:dyDescent="0.2">
      <c r="A32" s="86">
        <f t="shared" ref="A32:A34" si="20">+A31+1</f>
        <v>3</v>
      </c>
      <c r="B32" s="87" t="s">
        <v>77</v>
      </c>
      <c r="C32" s="88">
        <f t="shared" si="18"/>
        <v>15750</v>
      </c>
      <c r="D32" s="88">
        <f t="shared" si="18"/>
        <v>7893</v>
      </c>
      <c r="E32" s="89">
        <v>8136</v>
      </c>
      <c r="F32" s="89">
        <v>4000</v>
      </c>
      <c r="G32" s="89">
        <v>5356</v>
      </c>
      <c r="H32" s="89">
        <v>2619</v>
      </c>
      <c r="I32" s="89">
        <v>2258</v>
      </c>
      <c r="J32" s="89">
        <v>1274</v>
      </c>
      <c r="K32" s="90">
        <f t="shared" si="19"/>
        <v>596</v>
      </c>
      <c r="L32" s="91"/>
      <c r="M32" s="91">
        <v>296</v>
      </c>
      <c r="N32" s="91">
        <v>211</v>
      </c>
      <c r="O32" s="92">
        <v>89</v>
      </c>
      <c r="P32" s="97">
        <f t="shared" si="5"/>
        <v>26.426174496644297</v>
      </c>
      <c r="Q32" s="97">
        <f t="shared" si="6"/>
        <v>27.486486486486488</v>
      </c>
      <c r="R32" s="97">
        <f t="shared" si="1"/>
        <v>25.383886255924171</v>
      </c>
      <c r="S32" s="97">
        <f t="shared" si="2"/>
        <v>25.370786516853933</v>
      </c>
      <c r="T32" s="90">
        <f>U32+V32+W32</f>
        <v>792</v>
      </c>
      <c r="U32" s="91">
        <v>296</v>
      </c>
      <c r="V32" s="91">
        <v>383</v>
      </c>
      <c r="W32" s="92">
        <v>113</v>
      </c>
    </row>
    <row r="33" spans="1:23" s="39" customFormat="1" ht="15" x14ac:dyDescent="0.25">
      <c r="A33" s="335">
        <v>1</v>
      </c>
      <c r="B33" s="336" t="s">
        <v>79</v>
      </c>
      <c r="C33" s="79">
        <f t="shared" si="18"/>
        <v>316947</v>
      </c>
      <c r="D33" s="79">
        <f t="shared" si="18"/>
        <v>157708</v>
      </c>
      <c r="E33" s="98">
        <v>172220</v>
      </c>
      <c r="F33" s="98">
        <v>84376</v>
      </c>
      <c r="G33" s="98">
        <v>100105</v>
      </c>
      <c r="H33" s="98">
        <v>49452</v>
      </c>
      <c r="I33" s="98">
        <v>44622</v>
      </c>
      <c r="J33" s="98">
        <v>23880</v>
      </c>
      <c r="K33" s="80">
        <f t="shared" si="19"/>
        <v>9626</v>
      </c>
      <c r="L33" s="99"/>
      <c r="M33" s="99">
        <v>4811</v>
      </c>
      <c r="N33" s="99">
        <v>3162</v>
      </c>
      <c r="O33" s="100">
        <v>1653</v>
      </c>
      <c r="P33" s="101">
        <f>C33/K33</f>
        <v>32.92613754415126</v>
      </c>
      <c r="Q33" s="101">
        <f t="shared" si="6"/>
        <v>35.797131573477451</v>
      </c>
      <c r="R33" s="101">
        <f t="shared" si="1"/>
        <v>31.658760278304872</v>
      </c>
      <c r="S33" s="101">
        <f t="shared" si="2"/>
        <v>26.994555353901998</v>
      </c>
      <c r="T33" s="80">
        <f>U33+V33+W33</f>
        <v>14489</v>
      </c>
      <c r="U33" s="99">
        <v>4977</v>
      </c>
      <c r="V33" s="99">
        <v>6371</v>
      </c>
      <c r="W33" s="100">
        <v>3141</v>
      </c>
    </row>
    <row r="34" spans="1:23" x14ac:dyDescent="0.2">
      <c r="A34" s="86">
        <f t="shared" si="20"/>
        <v>2</v>
      </c>
      <c r="B34" s="87" t="s">
        <v>82</v>
      </c>
      <c r="C34" s="88">
        <f t="shared" si="18"/>
        <v>1340</v>
      </c>
      <c r="D34" s="88">
        <f t="shared" si="18"/>
        <v>639</v>
      </c>
      <c r="E34" s="89">
        <v>134</v>
      </c>
      <c r="F34" s="89">
        <v>59</v>
      </c>
      <c r="G34" s="89">
        <v>625</v>
      </c>
      <c r="H34" s="89">
        <v>299</v>
      </c>
      <c r="I34" s="89">
        <v>581</v>
      </c>
      <c r="J34" s="89">
        <v>281</v>
      </c>
      <c r="K34" s="102">
        <f t="shared" si="19"/>
        <v>54</v>
      </c>
      <c r="L34" s="103"/>
      <c r="M34" s="103">
        <v>5</v>
      </c>
      <c r="N34" s="103">
        <v>25</v>
      </c>
      <c r="O34" s="104">
        <v>24</v>
      </c>
      <c r="P34" s="97">
        <f t="shared" si="5"/>
        <v>24.814814814814813</v>
      </c>
      <c r="Q34" s="97">
        <f>E34/M34</f>
        <v>26.8</v>
      </c>
      <c r="R34" s="97">
        <f>G34/N34</f>
        <v>25</v>
      </c>
      <c r="S34" s="101">
        <f>I34/O34</f>
        <v>24.208333333333332</v>
      </c>
      <c r="T34" s="90">
        <f>U34+V34+W34</f>
        <v>102</v>
      </c>
      <c r="U34" s="91">
        <v>5</v>
      </c>
      <c r="V34" s="91">
        <v>33</v>
      </c>
      <c r="W34" s="92">
        <v>64</v>
      </c>
    </row>
    <row r="35" spans="1:23" ht="27" customHeight="1" x14ac:dyDescent="0.2">
      <c r="A35" s="387" t="s">
        <v>100</v>
      </c>
      <c r="B35" s="105" t="s">
        <v>16</v>
      </c>
      <c r="C35" s="106">
        <f>+C33+C34</f>
        <v>318287</v>
      </c>
      <c r="D35" s="106">
        <f t="shared" ref="D35:W35" si="21">+D33+D34</f>
        <v>158347</v>
      </c>
      <c r="E35" s="106">
        <f t="shared" si="21"/>
        <v>172354</v>
      </c>
      <c r="F35" s="106">
        <f t="shared" si="21"/>
        <v>84435</v>
      </c>
      <c r="G35" s="106">
        <f t="shared" si="21"/>
        <v>100730</v>
      </c>
      <c r="H35" s="106">
        <f t="shared" si="21"/>
        <v>49751</v>
      </c>
      <c r="I35" s="106">
        <f t="shared" si="21"/>
        <v>45203</v>
      </c>
      <c r="J35" s="106">
        <f t="shared" si="21"/>
        <v>24161</v>
      </c>
      <c r="K35" s="106">
        <f t="shared" si="21"/>
        <v>9680</v>
      </c>
      <c r="L35" s="106">
        <f t="shared" si="21"/>
        <v>0</v>
      </c>
      <c r="M35" s="106">
        <f t="shared" si="21"/>
        <v>4816</v>
      </c>
      <c r="N35" s="106">
        <f t="shared" si="21"/>
        <v>3187</v>
      </c>
      <c r="O35" s="106">
        <f t="shared" si="21"/>
        <v>1677</v>
      </c>
      <c r="P35" s="351">
        <f>C35/K35</f>
        <v>32.880888429752069</v>
      </c>
      <c r="Q35" s="106">
        <f t="shared" si="21"/>
        <v>62.597131573477455</v>
      </c>
      <c r="R35" s="106">
        <f t="shared" si="21"/>
        <v>56.658760278304868</v>
      </c>
      <c r="S35" s="106">
        <f t="shared" si="21"/>
        <v>51.20288868723533</v>
      </c>
      <c r="T35" s="106">
        <f t="shared" si="21"/>
        <v>14591</v>
      </c>
      <c r="U35" s="106">
        <f t="shared" si="21"/>
        <v>4982</v>
      </c>
      <c r="V35" s="106">
        <f t="shared" si="21"/>
        <v>6404</v>
      </c>
      <c r="W35" s="106">
        <f t="shared" si="21"/>
        <v>3205</v>
      </c>
    </row>
    <row r="36" spans="1:23" ht="30" customHeight="1" x14ac:dyDescent="0.2">
      <c r="A36" s="388"/>
      <c r="B36" s="107" t="s">
        <v>17</v>
      </c>
      <c r="C36" s="108">
        <f>+C29+C21+C14+C8</f>
        <v>362550</v>
      </c>
      <c r="D36" s="108">
        <f t="shared" ref="D36:O36" si="22">+D29+D21+D14+D8</f>
        <v>181334</v>
      </c>
      <c r="E36" s="108">
        <f t="shared" si="22"/>
        <v>184550</v>
      </c>
      <c r="F36" s="108">
        <f t="shared" si="22"/>
        <v>89900</v>
      </c>
      <c r="G36" s="108">
        <f t="shared" si="22"/>
        <v>121423</v>
      </c>
      <c r="H36" s="108">
        <f t="shared" si="22"/>
        <v>59988</v>
      </c>
      <c r="I36" s="108">
        <f t="shared" si="22"/>
        <v>56577</v>
      </c>
      <c r="J36" s="108">
        <f t="shared" si="22"/>
        <v>31446</v>
      </c>
      <c r="K36" s="102">
        <f t="shared" si="22"/>
        <v>13299</v>
      </c>
      <c r="L36" s="108">
        <f t="shared" si="22"/>
        <v>8</v>
      </c>
      <c r="M36" s="108">
        <f t="shared" si="22"/>
        <v>6385</v>
      </c>
      <c r="N36" s="108">
        <f t="shared" si="22"/>
        <v>4557</v>
      </c>
      <c r="O36" s="109">
        <f t="shared" si="22"/>
        <v>2357</v>
      </c>
      <c r="P36" s="452">
        <f>C36/K36</f>
        <v>27.261448229190165</v>
      </c>
      <c r="Q36" s="108">
        <f>E36/M36</f>
        <v>28.903680501174627</v>
      </c>
      <c r="R36" s="108">
        <f>G36/N36</f>
        <v>26.645380732938335</v>
      </c>
      <c r="S36" s="108">
        <f>I36/O36</f>
        <v>24.003818413237166</v>
      </c>
      <c r="T36" s="102">
        <f t="shared" ref="T36:W36" si="23">+T29+T21+T14+T8</f>
        <v>19482</v>
      </c>
      <c r="U36" s="108">
        <f t="shared" si="23"/>
        <v>6485</v>
      </c>
      <c r="V36" s="108">
        <f t="shared" si="23"/>
        <v>8290</v>
      </c>
      <c r="W36" s="109">
        <f t="shared" si="23"/>
        <v>4707</v>
      </c>
    </row>
    <row r="37" spans="1:23" x14ac:dyDescent="0.2">
      <c r="B37" s="334" t="s">
        <v>124</v>
      </c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111"/>
      <c r="Q37" s="111"/>
    </row>
    <row r="38" spans="1:23" x14ac:dyDescent="0.2">
      <c r="B38" s="381" t="s">
        <v>83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</row>
    <row r="39" spans="1:23" x14ac:dyDescent="0.2"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</row>
  </sheetData>
  <mergeCells count="16">
    <mergeCell ref="A35:A36"/>
    <mergeCell ref="B38:W38"/>
    <mergeCell ref="B39:Q39"/>
    <mergeCell ref="A1:W1"/>
    <mergeCell ref="A3:W3"/>
    <mergeCell ref="A5:A6"/>
    <mergeCell ref="B5:B6"/>
    <mergeCell ref="C5:J5"/>
    <mergeCell ref="K5:O5"/>
    <mergeCell ref="P5:S5"/>
    <mergeCell ref="T5:W5"/>
    <mergeCell ref="A7:B7"/>
    <mergeCell ref="A8:B8"/>
    <mergeCell ref="A14:B14"/>
    <mergeCell ref="A21:B21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B7E3-1FB6-4B01-81D4-E96F11AA896B}">
  <sheetPr>
    <tabColor rgb="FFFFFF00"/>
  </sheetPr>
  <dimension ref="A1:R30"/>
  <sheetViews>
    <sheetView topLeftCell="A29" zoomScaleNormal="100" zoomScaleSheetLayoutView="84" workbookViewId="0">
      <selection activeCell="V6" sqref="V6"/>
    </sheetView>
  </sheetViews>
  <sheetFormatPr defaultRowHeight="14.25" x14ac:dyDescent="0.2"/>
  <cols>
    <col min="1" max="1" width="3.85546875" style="353" customWidth="1"/>
    <col min="2" max="2" width="27.140625" style="353" customWidth="1"/>
    <col min="3" max="14" width="9" style="353" customWidth="1"/>
    <col min="15" max="17" width="9.7109375" style="353" customWidth="1"/>
    <col min="18" max="18" width="9.5703125" style="353" customWidth="1"/>
    <col min="19" max="16384" width="9.140625" style="353"/>
  </cols>
  <sheetData>
    <row r="1" spans="1:18" x14ac:dyDescent="0.2">
      <c r="A1" s="354"/>
    </row>
    <row r="3" spans="1:18" ht="18.75" customHeight="1" x14ac:dyDescent="0.2">
      <c r="A3" s="376" t="s">
        <v>125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5" spans="1:18" ht="15" customHeight="1" x14ac:dyDescent="0.2">
      <c r="A5" s="367" t="s">
        <v>1</v>
      </c>
      <c r="B5" s="367"/>
      <c r="C5" s="367" t="s">
        <v>126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 t="s">
        <v>49</v>
      </c>
      <c r="P5" s="367" t="s">
        <v>31</v>
      </c>
      <c r="Q5" s="367"/>
      <c r="R5" s="367"/>
    </row>
    <row r="6" spans="1:18" ht="33" customHeight="1" x14ac:dyDescent="0.2">
      <c r="A6" s="367"/>
      <c r="B6" s="367"/>
      <c r="C6" s="352" t="s">
        <v>127</v>
      </c>
      <c r="D6" s="352" t="s">
        <v>128</v>
      </c>
      <c r="E6" s="352" t="s">
        <v>129</v>
      </c>
      <c r="F6" s="352" t="s">
        <v>130</v>
      </c>
      <c r="G6" s="352" t="s">
        <v>131</v>
      </c>
      <c r="H6" s="352" t="s">
        <v>132</v>
      </c>
      <c r="I6" s="352" t="s">
        <v>133</v>
      </c>
      <c r="J6" s="352" t="s">
        <v>134</v>
      </c>
      <c r="K6" s="357" t="s">
        <v>135</v>
      </c>
      <c r="L6" s="357" t="s">
        <v>136</v>
      </c>
      <c r="M6" s="357" t="s">
        <v>137</v>
      </c>
      <c r="N6" s="352" t="s">
        <v>138</v>
      </c>
      <c r="O6" s="367"/>
      <c r="P6" s="352" t="s">
        <v>58</v>
      </c>
      <c r="Q6" s="352" t="s">
        <v>104</v>
      </c>
      <c r="R6" s="352" t="s">
        <v>139</v>
      </c>
    </row>
    <row r="7" spans="1:18" ht="18" customHeight="1" x14ac:dyDescent="0.2">
      <c r="A7" s="400" t="s">
        <v>140</v>
      </c>
      <c r="B7" s="355" t="s">
        <v>48</v>
      </c>
      <c r="C7" s="114">
        <v>78502</v>
      </c>
      <c r="D7" s="114">
        <v>77168</v>
      </c>
      <c r="E7" s="114">
        <v>72258</v>
      </c>
      <c r="F7" s="114">
        <v>67691</v>
      </c>
      <c r="G7" s="114">
        <v>61285</v>
      </c>
      <c r="H7" s="114">
        <v>64465</v>
      </c>
      <c r="I7" s="114">
        <v>59868</v>
      </c>
      <c r="J7" s="114">
        <v>53137</v>
      </c>
      <c r="K7" s="114">
        <v>44683</v>
      </c>
      <c r="L7" s="114">
        <v>34556</v>
      </c>
      <c r="M7" s="114">
        <v>32413</v>
      </c>
      <c r="N7" s="114">
        <v>34811</v>
      </c>
      <c r="O7" s="115">
        <f t="shared" ref="O7:O16" si="0">SUM(C7:N7)</f>
        <v>680837</v>
      </c>
      <c r="P7" s="115">
        <f t="shared" ref="P7:P16" si="1">C7+D7+E7+F7+G7</f>
        <v>356904</v>
      </c>
      <c r="Q7" s="115">
        <f t="shared" ref="Q7:Q30" si="2">SUM(H7:K7)</f>
        <v>222153</v>
      </c>
      <c r="R7" s="116">
        <f t="shared" ref="R7:R30" si="3">SUM(L7:N7)</f>
        <v>101780</v>
      </c>
    </row>
    <row r="8" spans="1:18" ht="15.95" customHeight="1" x14ac:dyDescent="0.2">
      <c r="A8" s="400"/>
      <c r="B8" s="356" t="s">
        <v>141</v>
      </c>
      <c r="C8" s="117">
        <v>38253</v>
      </c>
      <c r="D8" s="117">
        <v>37546</v>
      </c>
      <c r="E8" s="117">
        <v>35458</v>
      </c>
      <c r="F8" s="117">
        <v>32956</v>
      </c>
      <c r="G8" s="117">
        <v>30122</v>
      </c>
      <c r="H8" s="117">
        <v>31761</v>
      </c>
      <c r="I8" s="117">
        <v>29380</v>
      </c>
      <c r="J8" s="117">
        <v>26526</v>
      </c>
      <c r="K8" s="117">
        <v>22072</v>
      </c>
      <c r="L8" s="117">
        <v>18764</v>
      </c>
      <c r="M8" s="117">
        <v>17909</v>
      </c>
      <c r="N8" s="117">
        <v>18934</v>
      </c>
      <c r="O8" s="118">
        <f t="shared" si="0"/>
        <v>339681</v>
      </c>
      <c r="P8" s="118">
        <f t="shared" si="1"/>
        <v>174335</v>
      </c>
      <c r="Q8" s="118">
        <f t="shared" si="2"/>
        <v>109739</v>
      </c>
      <c r="R8" s="119">
        <f t="shared" si="3"/>
        <v>55607</v>
      </c>
    </row>
    <row r="9" spans="1:18" ht="16.5" customHeight="1" x14ac:dyDescent="0.2">
      <c r="A9" s="400"/>
      <c r="B9" s="120" t="s">
        <v>142</v>
      </c>
      <c r="C9" s="121">
        <v>2452</v>
      </c>
      <c r="D9" s="121">
        <v>2349</v>
      </c>
      <c r="E9" s="121">
        <v>2243</v>
      </c>
      <c r="F9" s="121">
        <v>2144</v>
      </c>
      <c r="G9" s="121">
        <v>2013</v>
      </c>
      <c r="H9" s="121">
        <v>2138</v>
      </c>
      <c r="I9" s="121">
        <v>2045</v>
      </c>
      <c r="J9" s="121">
        <v>1894</v>
      </c>
      <c r="K9" s="121">
        <v>1667</v>
      </c>
      <c r="L9" s="121">
        <v>1373</v>
      </c>
      <c r="M9" s="121">
        <v>1290</v>
      </c>
      <c r="N9" s="121">
        <v>1371</v>
      </c>
      <c r="O9" s="122">
        <f t="shared" si="0"/>
        <v>22979</v>
      </c>
      <c r="P9" s="115">
        <f t="shared" si="1"/>
        <v>11201</v>
      </c>
      <c r="Q9" s="115">
        <f t="shared" si="2"/>
        <v>7744</v>
      </c>
      <c r="R9" s="116">
        <f t="shared" si="3"/>
        <v>4034</v>
      </c>
    </row>
    <row r="10" spans="1:18" ht="23.25" customHeight="1" x14ac:dyDescent="0.2">
      <c r="A10" s="400"/>
      <c r="B10" s="356" t="s">
        <v>143</v>
      </c>
      <c r="C10" s="117">
        <v>1</v>
      </c>
      <c r="D10" s="117">
        <v>3</v>
      </c>
      <c r="E10" s="117"/>
      <c r="F10" s="117">
        <v>2</v>
      </c>
      <c r="G10" s="117"/>
      <c r="H10" s="117"/>
      <c r="I10" s="117"/>
      <c r="J10" s="117"/>
      <c r="K10" s="117"/>
      <c r="L10" s="117"/>
      <c r="M10" s="117">
        <v>2</v>
      </c>
      <c r="N10" s="117"/>
      <c r="O10" s="118">
        <f t="shared" si="0"/>
        <v>8</v>
      </c>
      <c r="P10" s="118">
        <f t="shared" si="1"/>
        <v>6</v>
      </c>
      <c r="Q10" s="118">
        <f t="shared" si="2"/>
        <v>0</v>
      </c>
      <c r="R10" s="119">
        <f t="shared" si="3"/>
        <v>2</v>
      </c>
    </row>
    <row r="11" spans="1:18" ht="21" customHeight="1" x14ac:dyDescent="0.2">
      <c r="A11" s="400"/>
      <c r="B11" s="355" t="s">
        <v>144</v>
      </c>
      <c r="C11" s="114">
        <v>27</v>
      </c>
      <c r="D11" s="114">
        <v>63</v>
      </c>
      <c r="E11" s="114">
        <v>67</v>
      </c>
      <c r="F11" s="114">
        <v>77</v>
      </c>
      <c r="G11" s="114">
        <v>71</v>
      </c>
      <c r="H11" s="114">
        <v>82</v>
      </c>
      <c r="I11" s="114">
        <v>83</v>
      </c>
      <c r="J11" s="114">
        <v>86</v>
      </c>
      <c r="K11" s="114">
        <v>57</v>
      </c>
      <c r="L11" s="114">
        <v>55</v>
      </c>
      <c r="M11" s="114">
        <v>44</v>
      </c>
      <c r="N11" s="114">
        <v>37</v>
      </c>
      <c r="O11" s="115">
        <f t="shared" si="0"/>
        <v>749</v>
      </c>
      <c r="P11" s="115">
        <f t="shared" si="1"/>
        <v>305</v>
      </c>
      <c r="Q11" s="115">
        <f t="shared" si="2"/>
        <v>308</v>
      </c>
      <c r="R11" s="116">
        <f t="shared" si="3"/>
        <v>136</v>
      </c>
    </row>
    <row r="12" spans="1:18" ht="18" customHeight="1" x14ac:dyDescent="0.2">
      <c r="A12" s="400"/>
      <c r="B12" s="356" t="s">
        <v>141</v>
      </c>
      <c r="C12" s="117">
        <v>17</v>
      </c>
      <c r="D12" s="117">
        <v>33</v>
      </c>
      <c r="E12" s="117">
        <v>36</v>
      </c>
      <c r="F12" s="117">
        <v>41</v>
      </c>
      <c r="G12" s="117">
        <v>42</v>
      </c>
      <c r="H12" s="117">
        <v>38</v>
      </c>
      <c r="I12" s="117">
        <v>37</v>
      </c>
      <c r="J12" s="117">
        <v>40</v>
      </c>
      <c r="K12" s="117">
        <v>30</v>
      </c>
      <c r="L12" s="117">
        <v>18</v>
      </c>
      <c r="M12" s="117">
        <v>27</v>
      </c>
      <c r="N12" s="117">
        <v>17</v>
      </c>
      <c r="O12" s="118">
        <f t="shared" si="0"/>
        <v>376</v>
      </c>
      <c r="P12" s="118">
        <f t="shared" si="1"/>
        <v>169</v>
      </c>
      <c r="Q12" s="118">
        <f t="shared" si="2"/>
        <v>145</v>
      </c>
      <c r="R12" s="119">
        <f t="shared" si="3"/>
        <v>62</v>
      </c>
    </row>
    <row r="13" spans="1:18" ht="18" customHeight="1" x14ac:dyDescent="0.2">
      <c r="A13" s="400"/>
      <c r="B13" s="355" t="s">
        <v>145</v>
      </c>
      <c r="C13" s="114">
        <v>48</v>
      </c>
      <c r="D13" s="114">
        <v>49</v>
      </c>
      <c r="E13" s="114">
        <v>53</v>
      </c>
      <c r="F13" s="114">
        <v>84</v>
      </c>
      <c r="G13" s="114">
        <v>104</v>
      </c>
      <c r="H13" s="114">
        <v>136</v>
      </c>
      <c r="I13" s="114">
        <v>134</v>
      </c>
      <c r="J13" s="114">
        <v>185</v>
      </c>
      <c r="K13" s="114">
        <v>222</v>
      </c>
      <c r="L13" s="114">
        <v>132</v>
      </c>
      <c r="M13" s="114">
        <v>181</v>
      </c>
      <c r="N13" s="114">
        <v>246</v>
      </c>
      <c r="O13" s="115">
        <f t="shared" si="0"/>
        <v>1574</v>
      </c>
      <c r="P13" s="115">
        <f t="shared" si="1"/>
        <v>338</v>
      </c>
      <c r="Q13" s="115">
        <f t="shared" si="2"/>
        <v>677</v>
      </c>
      <c r="R13" s="116">
        <f t="shared" si="3"/>
        <v>559</v>
      </c>
    </row>
    <row r="14" spans="1:18" ht="17.25" customHeight="1" x14ac:dyDescent="0.2">
      <c r="A14" s="400"/>
      <c r="B14" s="356" t="s">
        <v>141</v>
      </c>
      <c r="C14" s="123">
        <v>20</v>
      </c>
      <c r="D14" s="117">
        <v>21</v>
      </c>
      <c r="E14" s="117">
        <v>22</v>
      </c>
      <c r="F14" s="117">
        <v>34</v>
      </c>
      <c r="G14" s="117">
        <v>53</v>
      </c>
      <c r="H14" s="117">
        <v>68</v>
      </c>
      <c r="I14" s="117">
        <v>68</v>
      </c>
      <c r="J14" s="117">
        <v>97</v>
      </c>
      <c r="K14" s="117">
        <v>105</v>
      </c>
      <c r="L14" s="117">
        <v>74</v>
      </c>
      <c r="M14" s="117">
        <v>107</v>
      </c>
      <c r="N14" s="117">
        <v>150</v>
      </c>
      <c r="O14" s="118">
        <f t="shared" si="0"/>
        <v>819</v>
      </c>
      <c r="P14" s="118">
        <f t="shared" si="1"/>
        <v>150</v>
      </c>
      <c r="Q14" s="118">
        <f t="shared" si="2"/>
        <v>338</v>
      </c>
      <c r="R14" s="119">
        <f t="shared" si="3"/>
        <v>331</v>
      </c>
    </row>
    <row r="15" spans="1:18" ht="27.75" customHeight="1" x14ac:dyDescent="0.2">
      <c r="A15" s="400"/>
      <c r="B15" s="355" t="s">
        <v>146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>
        <f t="shared" si="0"/>
        <v>0</v>
      </c>
      <c r="P15" s="115">
        <f t="shared" si="1"/>
        <v>0</v>
      </c>
      <c r="Q15" s="115">
        <f t="shared" si="2"/>
        <v>0</v>
      </c>
      <c r="R15" s="116">
        <f t="shared" si="3"/>
        <v>0</v>
      </c>
    </row>
    <row r="16" spans="1:18" ht="18" customHeight="1" x14ac:dyDescent="0.2">
      <c r="A16" s="400"/>
      <c r="B16" s="356" t="s">
        <v>141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>
        <f t="shared" si="0"/>
        <v>0</v>
      </c>
      <c r="P16" s="118">
        <f t="shared" si="1"/>
        <v>0</v>
      </c>
      <c r="Q16" s="118">
        <f t="shared" si="2"/>
        <v>0</v>
      </c>
      <c r="R16" s="119">
        <f t="shared" si="3"/>
        <v>0</v>
      </c>
    </row>
    <row r="17" spans="1:18" ht="27.75" customHeight="1" x14ac:dyDescent="0.2">
      <c r="A17" s="394" t="s">
        <v>147</v>
      </c>
      <c r="B17" s="395"/>
      <c r="C17" s="115">
        <f>+C19+C21+C23+C25+C27+C29</f>
        <v>278</v>
      </c>
      <c r="D17" s="115">
        <f t="shared" ref="D17:P18" si="4">+D19+D21+D23+D25+D27+D29</f>
        <v>402</v>
      </c>
      <c r="E17" s="115">
        <f t="shared" si="4"/>
        <v>452</v>
      </c>
      <c r="F17" s="115">
        <f t="shared" si="4"/>
        <v>428</v>
      </c>
      <c r="G17" s="115">
        <f t="shared" si="4"/>
        <v>508</v>
      </c>
      <c r="H17" s="115">
        <f t="shared" si="4"/>
        <v>701</v>
      </c>
      <c r="I17" s="115">
        <f t="shared" si="4"/>
        <v>703</v>
      </c>
      <c r="J17" s="115">
        <f t="shared" si="4"/>
        <v>619</v>
      </c>
      <c r="K17" s="115">
        <f t="shared" si="4"/>
        <v>568</v>
      </c>
      <c r="L17" s="115">
        <f t="shared" si="4"/>
        <v>352</v>
      </c>
      <c r="M17" s="115">
        <f t="shared" si="4"/>
        <v>295</v>
      </c>
      <c r="N17" s="115">
        <f t="shared" si="4"/>
        <v>322</v>
      </c>
      <c r="O17" s="115">
        <f t="shared" si="4"/>
        <v>5628</v>
      </c>
      <c r="P17" s="115">
        <f t="shared" si="4"/>
        <v>2068</v>
      </c>
      <c r="Q17" s="115">
        <f t="shared" si="2"/>
        <v>2591</v>
      </c>
      <c r="R17" s="116">
        <f t="shared" si="3"/>
        <v>969</v>
      </c>
    </row>
    <row r="18" spans="1:18" ht="18" customHeight="1" x14ac:dyDescent="0.2">
      <c r="A18" s="396" t="s">
        <v>141</v>
      </c>
      <c r="B18" s="397"/>
      <c r="C18" s="117">
        <v>105</v>
      </c>
      <c r="D18" s="117">
        <v>153</v>
      </c>
      <c r="E18" s="117">
        <v>176</v>
      </c>
      <c r="F18" s="117">
        <v>169</v>
      </c>
      <c r="G18" s="117">
        <v>210</v>
      </c>
      <c r="H18" s="117">
        <v>308</v>
      </c>
      <c r="I18" s="117">
        <v>311</v>
      </c>
      <c r="J18" s="117">
        <v>267</v>
      </c>
      <c r="K18" s="117">
        <v>239</v>
      </c>
      <c r="L18" s="117">
        <v>164</v>
      </c>
      <c r="M18" s="117">
        <v>150</v>
      </c>
      <c r="N18" s="117">
        <v>183</v>
      </c>
      <c r="O18" s="118">
        <f t="shared" si="4"/>
        <v>2435</v>
      </c>
      <c r="P18" s="118">
        <f t="shared" si="4"/>
        <v>813</v>
      </c>
      <c r="Q18" s="118">
        <f t="shared" si="2"/>
        <v>1125</v>
      </c>
      <c r="R18" s="119">
        <f t="shared" si="3"/>
        <v>497</v>
      </c>
    </row>
    <row r="19" spans="1:18" ht="17.25" customHeight="1" x14ac:dyDescent="0.2">
      <c r="A19" s="398" t="s">
        <v>148</v>
      </c>
      <c r="B19" s="355" t="s">
        <v>149</v>
      </c>
      <c r="C19" s="114">
        <v>22</v>
      </c>
      <c r="D19" s="114">
        <v>36</v>
      </c>
      <c r="E19" s="114">
        <v>47</v>
      </c>
      <c r="F19" s="114">
        <v>50</v>
      </c>
      <c r="G19" s="114">
        <v>50</v>
      </c>
      <c r="H19" s="114">
        <v>137</v>
      </c>
      <c r="I19" s="114">
        <v>166</v>
      </c>
      <c r="J19" s="114">
        <v>127</v>
      </c>
      <c r="K19" s="114">
        <v>106</v>
      </c>
      <c r="L19" s="114">
        <v>148</v>
      </c>
      <c r="M19" s="114">
        <v>117</v>
      </c>
      <c r="N19" s="114">
        <v>123</v>
      </c>
      <c r="O19" s="115">
        <f>SUM(C19:N19)</f>
        <v>1129</v>
      </c>
      <c r="P19" s="115">
        <f t="shared" ref="P19:P30" si="5">C19+D19+E19+F19+G19</f>
        <v>205</v>
      </c>
      <c r="Q19" s="115">
        <f t="shared" si="2"/>
        <v>536</v>
      </c>
      <c r="R19" s="116">
        <f t="shared" si="3"/>
        <v>388</v>
      </c>
    </row>
    <row r="20" spans="1:18" ht="17.25" customHeight="1" x14ac:dyDescent="0.2">
      <c r="A20" s="398"/>
      <c r="B20" s="356" t="s">
        <v>141</v>
      </c>
      <c r="C20" s="117">
        <v>12</v>
      </c>
      <c r="D20" s="117">
        <v>16</v>
      </c>
      <c r="E20" s="117">
        <v>17</v>
      </c>
      <c r="F20" s="117">
        <v>25</v>
      </c>
      <c r="G20" s="117">
        <v>22</v>
      </c>
      <c r="H20" s="117">
        <v>84</v>
      </c>
      <c r="I20" s="117">
        <v>86</v>
      </c>
      <c r="J20" s="117">
        <v>66</v>
      </c>
      <c r="K20" s="117">
        <v>44</v>
      </c>
      <c r="L20" s="117">
        <v>70</v>
      </c>
      <c r="M20" s="117">
        <v>64</v>
      </c>
      <c r="N20" s="117">
        <v>83</v>
      </c>
      <c r="O20" s="118">
        <f t="shared" ref="O20:O30" si="6">SUM(C20:N20)</f>
        <v>589</v>
      </c>
      <c r="P20" s="118">
        <f t="shared" si="5"/>
        <v>92</v>
      </c>
      <c r="Q20" s="118">
        <f t="shared" si="2"/>
        <v>280</v>
      </c>
      <c r="R20" s="119">
        <f t="shared" si="3"/>
        <v>217</v>
      </c>
    </row>
    <row r="21" spans="1:18" ht="17.25" customHeight="1" x14ac:dyDescent="0.2">
      <c r="A21" s="398"/>
      <c r="B21" s="355" t="s">
        <v>150</v>
      </c>
      <c r="C21" s="114">
        <v>29</v>
      </c>
      <c r="D21" s="114">
        <v>28</v>
      </c>
      <c r="E21" s="114">
        <v>29</v>
      </c>
      <c r="F21" s="114">
        <v>29</v>
      </c>
      <c r="G21" s="114">
        <v>56</v>
      </c>
      <c r="H21" s="114">
        <v>63</v>
      </c>
      <c r="I21" s="114">
        <v>72</v>
      </c>
      <c r="J21" s="114">
        <v>51</v>
      </c>
      <c r="K21" s="114">
        <v>62</v>
      </c>
      <c r="L21" s="114">
        <v>46</v>
      </c>
      <c r="M21" s="114">
        <v>49</v>
      </c>
      <c r="N21" s="114">
        <v>54</v>
      </c>
      <c r="O21" s="115">
        <f t="shared" si="6"/>
        <v>568</v>
      </c>
      <c r="P21" s="115">
        <f t="shared" si="5"/>
        <v>171</v>
      </c>
      <c r="Q21" s="115">
        <f t="shared" si="2"/>
        <v>248</v>
      </c>
      <c r="R21" s="116">
        <f t="shared" si="3"/>
        <v>149</v>
      </c>
    </row>
    <row r="22" spans="1:18" ht="17.25" customHeight="1" x14ac:dyDescent="0.2">
      <c r="A22" s="398"/>
      <c r="B22" s="356" t="s">
        <v>141</v>
      </c>
      <c r="C22" s="117">
        <v>14</v>
      </c>
      <c r="D22" s="117">
        <v>16</v>
      </c>
      <c r="E22" s="117">
        <v>7</v>
      </c>
      <c r="F22" s="117">
        <v>14</v>
      </c>
      <c r="G22" s="117">
        <v>26</v>
      </c>
      <c r="H22" s="117">
        <v>26</v>
      </c>
      <c r="I22" s="117">
        <v>35</v>
      </c>
      <c r="J22" s="117">
        <v>24</v>
      </c>
      <c r="K22" s="117">
        <v>24</v>
      </c>
      <c r="L22" s="117">
        <v>21</v>
      </c>
      <c r="M22" s="117">
        <v>26</v>
      </c>
      <c r="N22" s="117">
        <v>30</v>
      </c>
      <c r="O22" s="118">
        <f t="shared" si="6"/>
        <v>263</v>
      </c>
      <c r="P22" s="118">
        <f t="shared" si="5"/>
        <v>77</v>
      </c>
      <c r="Q22" s="118">
        <f t="shared" si="2"/>
        <v>109</v>
      </c>
      <c r="R22" s="119">
        <f t="shared" si="3"/>
        <v>77</v>
      </c>
    </row>
    <row r="23" spans="1:18" ht="17.25" customHeight="1" x14ac:dyDescent="0.2">
      <c r="A23" s="398"/>
      <c r="B23" s="355" t="s">
        <v>151</v>
      </c>
      <c r="C23" s="114">
        <v>27</v>
      </c>
      <c r="D23" s="114">
        <v>34</v>
      </c>
      <c r="E23" s="114">
        <v>42</v>
      </c>
      <c r="F23" s="114">
        <v>46</v>
      </c>
      <c r="G23" s="114">
        <v>72</v>
      </c>
      <c r="H23" s="114">
        <v>134</v>
      </c>
      <c r="I23" s="114">
        <v>99</v>
      </c>
      <c r="J23" s="114">
        <v>93</v>
      </c>
      <c r="K23" s="114">
        <v>81</v>
      </c>
      <c r="L23" s="114">
        <v>45</v>
      </c>
      <c r="M23" s="114">
        <v>30</v>
      </c>
      <c r="N23" s="114">
        <v>29</v>
      </c>
      <c r="O23" s="115">
        <f t="shared" si="6"/>
        <v>732</v>
      </c>
      <c r="P23" s="115">
        <f t="shared" si="5"/>
        <v>221</v>
      </c>
      <c r="Q23" s="115">
        <f t="shared" si="2"/>
        <v>407</v>
      </c>
      <c r="R23" s="116">
        <f t="shared" si="3"/>
        <v>104</v>
      </c>
    </row>
    <row r="24" spans="1:18" ht="17.25" customHeight="1" x14ac:dyDescent="0.2">
      <c r="A24" s="398"/>
      <c r="B24" s="356" t="s">
        <v>141</v>
      </c>
      <c r="C24" s="117">
        <v>9</v>
      </c>
      <c r="D24" s="117">
        <v>12</v>
      </c>
      <c r="E24" s="117">
        <v>18</v>
      </c>
      <c r="F24" s="117">
        <v>24</v>
      </c>
      <c r="G24" s="117">
        <v>26</v>
      </c>
      <c r="H24" s="117">
        <v>46</v>
      </c>
      <c r="I24" s="117">
        <v>39</v>
      </c>
      <c r="J24" s="117">
        <v>32</v>
      </c>
      <c r="K24" s="117">
        <v>33</v>
      </c>
      <c r="L24" s="117">
        <v>19</v>
      </c>
      <c r="M24" s="117">
        <v>12</v>
      </c>
      <c r="N24" s="117">
        <v>12</v>
      </c>
      <c r="O24" s="118">
        <f t="shared" si="6"/>
        <v>282</v>
      </c>
      <c r="P24" s="118">
        <f t="shared" si="5"/>
        <v>89</v>
      </c>
      <c r="Q24" s="118">
        <f t="shared" si="2"/>
        <v>150</v>
      </c>
      <c r="R24" s="119">
        <f t="shared" si="3"/>
        <v>43</v>
      </c>
    </row>
    <row r="25" spans="1:18" ht="17.25" customHeight="1" x14ac:dyDescent="0.2">
      <c r="A25" s="398"/>
      <c r="B25" s="355" t="s">
        <v>152</v>
      </c>
      <c r="C25" s="114">
        <v>84</v>
      </c>
      <c r="D25" s="114">
        <v>78</v>
      </c>
      <c r="E25" s="114">
        <v>89</v>
      </c>
      <c r="F25" s="114">
        <v>76</v>
      </c>
      <c r="G25" s="114">
        <v>94</v>
      </c>
      <c r="H25" s="114">
        <v>76</v>
      </c>
      <c r="I25" s="114">
        <v>89</v>
      </c>
      <c r="J25" s="114">
        <v>109</v>
      </c>
      <c r="K25" s="114">
        <v>98</v>
      </c>
      <c r="L25" s="114">
        <v>11</v>
      </c>
      <c r="M25" s="114">
        <v>16</v>
      </c>
      <c r="N25" s="114">
        <v>13</v>
      </c>
      <c r="O25" s="115">
        <f t="shared" si="6"/>
        <v>833</v>
      </c>
      <c r="P25" s="115">
        <f t="shared" si="5"/>
        <v>421</v>
      </c>
      <c r="Q25" s="115">
        <f t="shared" si="2"/>
        <v>372</v>
      </c>
      <c r="R25" s="116">
        <f t="shared" si="3"/>
        <v>40</v>
      </c>
    </row>
    <row r="26" spans="1:18" ht="17.25" customHeight="1" x14ac:dyDescent="0.2">
      <c r="A26" s="398"/>
      <c r="B26" s="356" t="s">
        <v>141</v>
      </c>
      <c r="C26" s="117">
        <v>22</v>
      </c>
      <c r="D26" s="117">
        <v>31</v>
      </c>
      <c r="E26" s="117">
        <v>36</v>
      </c>
      <c r="F26" s="117">
        <v>20</v>
      </c>
      <c r="G26" s="117">
        <v>42</v>
      </c>
      <c r="H26" s="117">
        <v>34</v>
      </c>
      <c r="I26" s="117">
        <v>32</v>
      </c>
      <c r="J26" s="117">
        <v>43</v>
      </c>
      <c r="K26" s="117">
        <v>42</v>
      </c>
      <c r="L26" s="117">
        <v>3</v>
      </c>
      <c r="M26" s="117">
        <v>9</v>
      </c>
      <c r="N26" s="117">
        <v>7</v>
      </c>
      <c r="O26" s="118">
        <f t="shared" si="6"/>
        <v>321</v>
      </c>
      <c r="P26" s="118">
        <f t="shared" si="5"/>
        <v>151</v>
      </c>
      <c r="Q26" s="118">
        <f t="shared" si="2"/>
        <v>151</v>
      </c>
      <c r="R26" s="119">
        <f t="shared" si="3"/>
        <v>19</v>
      </c>
    </row>
    <row r="27" spans="1:18" ht="17.25" customHeight="1" x14ac:dyDescent="0.2">
      <c r="A27" s="398"/>
      <c r="B27" s="355" t="s">
        <v>153</v>
      </c>
      <c r="C27" s="114">
        <v>42</v>
      </c>
      <c r="D27" s="114">
        <v>60</v>
      </c>
      <c r="E27" s="114">
        <v>59</v>
      </c>
      <c r="F27" s="114">
        <v>58</v>
      </c>
      <c r="G27" s="114">
        <v>74</v>
      </c>
      <c r="H27" s="114">
        <v>118</v>
      </c>
      <c r="I27" s="114">
        <v>101</v>
      </c>
      <c r="J27" s="114">
        <v>91</v>
      </c>
      <c r="K27" s="114">
        <v>68</v>
      </c>
      <c r="L27" s="114">
        <v>50</v>
      </c>
      <c r="M27" s="114">
        <v>53</v>
      </c>
      <c r="N27" s="114">
        <v>76</v>
      </c>
      <c r="O27" s="115">
        <f t="shared" si="6"/>
        <v>850</v>
      </c>
      <c r="P27" s="115">
        <f t="shared" si="5"/>
        <v>293</v>
      </c>
      <c r="Q27" s="115">
        <f t="shared" si="2"/>
        <v>378</v>
      </c>
      <c r="R27" s="116">
        <f t="shared" si="3"/>
        <v>179</v>
      </c>
    </row>
    <row r="28" spans="1:18" ht="17.25" customHeight="1" x14ac:dyDescent="0.2">
      <c r="A28" s="398"/>
      <c r="B28" s="356" t="s">
        <v>141</v>
      </c>
      <c r="C28" s="117">
        <v>19</v>
      </c>
      <c r="D28" s="117">
        <v>25</v>
      </c>
      <c r="E28" s="117">
        <v>27</v>
      </c>
      <c r="F28" s="117">
        <v>25</v>
      </c>
      <c r="G28" s="117">
        <v>27</v>
      </c>
      <c r="H28" s="117">
        <v>50</v>
      </c>
      <c r="I28" s="117">
        <v>53</v>
      </c>
      <c r="J28" s="117">
        <v>42</v>
      </c>
      <c r="K28" s="117">
        <v>29</v>
      </c>
      <c r="L28" s="117">
        <v>27</v>
      </c>
      <c r="M28" s="117">
        <v>27</v>
      </c>
      <c r="N28" s="117">
        <v>40</v>
      </c>
      <c r="O28" s="118">
        <f t="shared" si="6"/>
        <v>391</v>
      </c>
      <c r="P28" s="118">
        <f t="shared" si="5"/>
        <v>123</v>
      </c>
      <c r="Q28" s="118">
        <f t="shared" si="2"/>
        <v>174</v>
      </c>
      <c r="R28" s="119">
        <f t="shared" si="3"/>
        <v>94</v>
      </c>
    </row>
    <row r="29" spans="1:18" ht="17.25" customHeight="1" x14ac:dyDescent="0.2">
      <c r="A29" s="398"/>
      <c r="B29" s="124" t="s">
        <v>154</v>
      </c>
      <c r="C29" s="114">
        <v>74</v>
      </c>
      <c r="D29" s="114">
        <v>166</v>
      </c>
      <c r="E29" s="114">
        <v>186</v>
      </c>
      <c r="F29" s="114">
        <v>169</v>
      </c>
      <c r="G29" s="114">
        <v>162</v>
      </c>
      <c r="H29" s="114">
        <v>173</v>
      </c>
      <c r="I29" s="114">
        <v>176</v>
      </c>
      <c r="J29" s="114">
        <v>148</v>
      </c>
      <c r="K29" s="114">
        <v>153</v>
      </c>
      <c r="L29" s="114">
        <v>52</v>
      </c>
      <c r="M29" s="114">
        <v>30</v>
      </c>
      <c r="N29" s="114">
        <v>27</v>
      </c>
      <c r="O29" s="115">
        <f t="shared" si="6"/>
        <v>1516</v>
      </c>
      <c r="P29" s="115">
        <f t="shared" si="5"/>
        <v>757</v>
      </c>
      <c r="Q29" s="115">
        <f t="shared" si="2"/>
        <v>650</v>
      </c>
      <c r="R29" s="116">
        <f t="shared" si="3"/>
        <v>109</v>
      </c>
    </row>
    <row r="30" spans="1:18" ht="17.25" customHeight="1" x14ac:dyDescent="0.2">
      <c r="A30" s="399"/>
      <c r="B30" s="125" t="s">
        <v>141</v>
      </c>
      <c r="C30" s="126">
        <v>29</v>
      </c>
      <c r="D30" s="126">
        <v>53</v>
      </c>
      <c r="E30" s="126">
        <v>71</v>
      </c>
      <c r="F30" s="126">
        <v>61</v>
      </c>
      <c r="G30" s="126">
        <v>67</v>
      </c>
      <c r="H30" s="126">
        <v>68</v>
      </c>
      <c r="I30" s="126">
        <v>66</v>
      </c>
      <c r="J30" s="126">
        <v>60</v>
      </c>
      <c r="K30" s="126">
        <v>67</v>
      </c>
      <c r="L30" s="126">
        <v>24</v>
      </c>
      <c r="M30" s="126">
        <v>12</v>
      </c>
      <c r="N30" s="126">
        <v>11</v>
      </c>
      <c r="O30" s="127">
        <f t="shared" si="6"/>
        <v>589</v>
      </c>
      <c r="P30" s="127">
        <f t="shared" si="5"/>
        <v>281</v>
      </c>
      <c r="Q30" s="127">
        <f t="shared" si="2"/>
        <v>261</v>
      </c>
      <c r="R30" s="128">
        <f t="shared" si="3"/>
        <v>47</v>
      </c>
    </row>
  </sheetData>
  <mergeCells count="9">
    <mergeCell ref="A17:B17"/>
    <mergeCell ref="A18:B18"/>
    <mergeCell ref="A19:A30"/>
    <mergeCell ref="A3:R3"/>
    <mergeCell ref="A5:B6"/>
    <mergeCell ref="C5:N5"/>
    <mergeCell ref="O5:O6"/>
    <mergeCell ref="P5:R5"/>
    <mergeCell ref="A7:A16"/>
  </mergeCells>
  <pageMargins left="0.7" right="0.7" top="0.75" bottom="0.75" header="0.3" footer="0.3"/>
  <pageSetup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21A2-9987-4E00-B18C-9467FD295C7F}">
  <dimension ref="A1:V39"/>
  <sheetViews>
    <sheetView topLeftCell="A15" workbookViewId="0">
      <selection activeCell="C37" sqref="C37"/>
    </sheetView>
  </sheetViews>
  <sheetFormatPr defaultRowHeight="14.25" x14ac:dyDescent="0.2"/>
  <cols>
    <col min="1" max="1" width="4.85546875" style="1" customWidth="1"/>
    <col min="2" max="2" width="15.7109375" style="1" customWidth="1"/>
    <col min="3" max="3" width="9.42578125" style="1" customWidth="1"/>
    <col min="4" max="4" width="9.85546875" style="1" customWidth="1"/>
    <col min="5" max="14" width="9" style="1" customWidth="1"/>
    <col min="15" max="15" width="9.85546875" style="1" customWidth="1"/>
    <col min="16" max="22" width="9" style="1" customWidth="1"/>
    <col min="23" max="16384" width="9.140625" style="1"/>
  </cols>
  <sheetData>
    <row r="1" spans="1:22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5.75" x14ac:dyDescent="0.2">
      <c r="A2" s="376" t="s">
        <v>155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</row>
    <row r="4" spans="1:22" x14ac:dyDescent="0.2">
      <c r="A4" s="371" t="s">
        <v>111</v>
      </c>
      <c r="B4" s="371" t="s">
        <v>47</v>
      </c>
      <c r="C4" s="371" t="s">
        <v>49</v>
      </c>
      <c r="D4" s="371"/>
      <c r="E4" s="371" t="s">
        <v>156</v>
      </c>
      <c r="F4" s="371"/>
      <c r="G4" s="371"/>
      <c r="H4" s="371"/>
      <c r="I4" s="371"/>
      <c r="J4" s="371"/>
      <c r="K4" s="371"/>
      <c r="L4" s="371" t="s">
        <v>157</v>
      </c>
      <c r="M4" s="371"/>
      <c r="N4" s="371"/>
      <c r="O4" s="371"/>
      <c r="P4" s="371"/>
      <c r="Q4" s="371"/>
      <c r="R4" s="371" t="s">
        <v>158</v>
      </c>
      <c r="S4" s="371"/>
      <c r="T4" s="371"/>
      <c r="U4" s="371"/>
      <c r="V4" s="371"/>
    </row>
    <row r="5" spans="1:22" x14ac:dyDescent="0.2">
      <c r="A5" s="371"/>
      <c r="B5" s="371"/>
      <c r="C5" s="371"/>
      <c r="D5" s="371"/>
      <c r="E5" s="371" t="s">
        <v>49</v>
      </c>
      <c r="F5" s="371"/>
      <c r="G5" s="371" t="s">
        <v>159</v>
      </c>
      <c r="H5" s="371" t="s">
        <v>160</v>
      </c>
      <c r="I5" s="371" t="s">
        <v>161</v>
      </c>
      <c r="J5" s="371" t="s">
        <v>162</v>
      </c>
      <c r="K5" s="371" t="s">
        <v>163</v>
      </c>
      <c r="L5" s="371" t="s">
        <v>49</v>
      </c>
      <c r="M5" s="371"/>
      <c r="N5" s="371" t="s">
        <v>164</v>
      </c>
      <c r="O5" s="371" t="s">
        <v>165</v>
      </c>
      <c r="P5" s="371" t="s">
        <v>166</v>
      </c>
      <c r="Q5" s="371" t="s">
        <v>167</v>
      </c>
      <c r="R5" s="371" t="s">
        <v>49</v>
      </c>
      <c r="S5" s="371"/>
      <c r="T5" s="371" t="s">
        <v>168</v>
      </c>
      <c r="U5" s="371" t="s">
        <v>169</v>
      </c>
      <c r="V5" s="371" t="s">
        <v>170</v>
      </c>
    </row>
    <row r="6" spans="1:22" x14ac:dyDescent="0.2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</row>
    <row r="7" spans="1:22" x14ac:dyDescent="0.2">
      <c r="A7" s="371"/>
      <c r="B7" s="371"/>
      <c r="C7" s="40" t="s">
        <v>49</v>
      </c>
      <c r="D7" s="40" t="s">
        <v>171</v>
      </c>
      <c r="E7" s="40" t="s">
        <v>49</v>
      </c>
      <c r="F7" s="40" t="s">
        <v>171</v>
      </c>
      <c r="G7" s="40" t="s">
        <v>49</v>
      </c>
      <c r="H7" s="40" t="s">
        <v>49</v>
      </c>
      <c r="I7" s="40" t="s">
        <v>49</v>
      </c>
      <c r="J7" s="40" t="s">
        <v>49</v>
      </c>
      <c r="K7" s="40" t="s">
        <v>49</v>
      </c>
      <c r="L7" s="40" t="s">
        <v>49</v>
      </c>
      <c r="M7" s="40" t="s">
        <v>171</v>
      </c>
      <c r="N7" s="40" t="s">
        <v>49</v>
      </c>
      <c r="O7" s="40" t="s">
        <v>49</v>
      </c>
      <c r="P7" s="40" t="s">
        <v>49</v>
      </c>
      <c r="Q7" s="40" t="s">
        <v>49</v>
      </c>
      <c r="R7" s="40" t="s">
        <v>49</v>
      </c>
      <c r="S7" s="40" t="s">
        <v>171</v>
      </c>
      <c r="T7" s="40" t="s">
        <v>49</v>
      </c>
      <c r="U7" s="40" t="s">
        <v>49</v>
      </c>
      <c r="V7" s="40" t="s">
        <v>49</v>
      </c>
    </row>
    <row r="8" spans="1:22" ht="15" thickBot="1" x14ac:dyDescent="0.25">
      <c r="A8" s="407" t="s">
        <v>59</v>
      </c>
      <c r="B8" s="408"/>
      <c r="C8" s="129">
        <f>+C36+C37</f>
        <v>680837</v>
      </c>
      <c r="D8" s="130">
        <f t="shared" ref="D8:V8" si="0">+D36+D37</f>
        <v>339681</v>
      </c>
      <c r="E8" s="129">
        <f>+E36+E37</f>
        <v>356904</v>
      </c>
      <c r="F8" s="130">
        <f t="shared" si="0"/>
        <v>174335</v>
      </c>
      <c r="G8" s="131">
        <f>+G36+G37</f>
        <v>78502</v>
      </c>
      <c r="H8" s="131">
        <f t="shared" si="0"/>
        <v>77168</v>
      </c>
      <c r="I8" s="131">
        <f t="shared" si="0"/>
        <v>72258</v>
      </c>
      <c r="J8" s="131">
        <f t="shared" si="0"/>
        <v>67691</v>
      </c>
      <c r="K8" s="131">
        <f t="shared" si="0"/>
        <v>61285</v>
      </c>
      <c r="L8" s="129">
        <f>+L36+L37</f>
        <v>222153</v>
      </c>
      <c r="M8" s="130">
        <f t="shared" si="0"/>
        <v>109739</v>
      </c>
      <c r="N8" s="131">
        <f t="shared" si="0"/>
        <v>64465</v>
      </c>
      <c r="O8" s="131">
        <f t="shared" si="0"/>
        <v>59868</v>
      </c>
      <c r="P8" s="131">
        <f t="shared" si="0"/>
        <v>53137</v>
      </c>
      <c r="Q8" s="131">
        <f t="shared" si="0"/>
        <v>44683</v>
      </c>
      <c r="R8" s="129">
        <f>+R36+R37</f>
        <v>101780</v>
      </c>
      <c r="S8" s="130">
        <f t="shared" si="0"/>
        <v>55607</v>
      </c>
      <c r="T8" s="131">
        <f t="shared" si="0"/>
        <v>34556</v>
      </c>
      <c r="U8" s="131">
        <f t="shared" si="0"/>
        <v>32413</v>
      </c>
      <c r="V8" s="130">
        <f t="shared" si="0"/>
        <v>34811</v>
      </c>
    </row>
    <row r="9" spans="1:22" x14ac:dyDescent="0.2">
      <c r="A9" s="401" t="s">
        <v>120</v>
      </c>
      <c r="B9" s="402"/>
      <c r="C9" s="132">
        <f>SUM(C10:C14)</f>
        <v>91158</v>
      </c>
      <c r="D9" s="133">
        <f>SUM(D10:D14)</f>
        <v>45702</v>
      </c>
      <c r="E9" s="132">
        <f>SUM(E10:E14)</f>
        <v>44106</v>
      </c>
      <c r="F9" s="133">
        <f t="shared" ref="F9:V9" si="1">SUM(F10:F14)</f>
        <v>21449</v>
      </c>
      <c r="G9" s="134">
        <f>SUM(G10:G14)</f>
        <v>9442</v>
      </c>
      <c r="H9" s="134">
        <f t="shared" si="1"/>
        <v>9211</v>
      </c>
      <c r="I9" s="134">
        <f t="shared" si="1"/>
        <v>9117</v>
      </c>
      <c r="J9" s="134">
        <f>SUM(J10:J14)</f>
        <v>8671</v>
      </c>
      <c r="K9" s="134">
        <f t="shared" si="1"/>
        <v>7665</v>
      </c>
      <c r="L9" s="132">
        <f t="shared" si="1"/>
        <v>30476</v>
      </c>
      <c r="M9" s="133">
        <f t="shared" si="1"/>
        <v>15229</v>
      </c>
      <c r="N9" s="134">
        <f t="shared" si="1"/>
        <v>8408</v>
      </c>
      <c r="O9" s="134">
        <f t="shared" si="1"/>
        <v>8143</v>
      </c>
      <c r="P9" s="134">
        <f t="shared" si="1"/>
        <v>7235</v>
      </c>
      <c r="Q9" s="134">
        <f t="shared" si="1"/>
        <v>6690</v>
      </c>
      <c r="R9" s="132">
        <f>SUM(R10:R14)</f>
        <v>16576</v>
      </c>
      <c r="S9" s="133">
        <f t="shared" si="1"/>
        <v>9024</v>
      </c>
      <c r="T9" s="134">
        <f t="shared" si="1"/>
        <v>5516</v>
      </c>
      <c r="U9" s="134">
        <f t="shared" si="1"/>
        <v>5445</v>
      </c>
      <c r="V9" s="133">
        <f t="shared" si="1"/>
        <v>5615</v>
      </c>
    </row>
    <row r="10" spans="1:22" x14ac:dyDescent="0.2">
      <c r="A10" s="135">
        <v>1</v>
      </c>
      <c r="B10" s="136" t="s">
        <v>61</v>
      </c>
      <c r="C10" s="137">
        <f t="shared" ref="C10:D14" si="2">E10+L10+R10</f>
        <v>24988</v>
      </c>
      <c r="D10" s="138">
        <f t="shared" si="2"/>
        <v>12632</v>
      </c>
      <c r="E10" s="137">
        <f>G10+H10+I10+J10+K10</f>
        <v>11728</v>
      </c>
      <c r="F10" s="139">
        <v>5785</v>
      </c>
      <c r="G10" s="140">
        <v>2618</v>
      </c>
      <c r="H10" s="140">
        <v>2433</v>
      </c>
      <c r="I10" s="140">
        <v>2384</v>
      </c>
      <c r="J10" s="140">
        <v>2266</v>
      </c>
      <c r="K10" s="140">
        <v>2027</v>
      </c>
      <c r="L10" s="137">
        <f>N10+O10+P10+Q10</f>
        <v>7981</v>
      </c>
      <c r="M10" s="141">
        <v>4032</v>
      </c>
      <c r="N10" s="140">
        <v>2082</v>
      </c>
      <c r="O10" s="140">
        <v>2021</v>
      </c>
      <c r="P10" s="140">
        <v>2037</v>
      </c>
      <c r="Q10" s="140">
        <v>1841</v>
      </c>
      <c r="R10" s="137">
        <f>T10+U10+V10</f>
        <v>5279</v>
      </c>
      <c r="S10" s="141">
        <v>2815</v>
      </c>
      <c r="T10" s="140">
        <v>1835</v>
      </c>
      <c r="U10" s="140">
        <v>1760</v>
      </c>
      <c r="V10" s="141">
        <v>1684</v>
      </c>
    </row>
    <row r="11" spans="1:22" x14ac:dyDescent="0.2">
      <c r="A11" s="135">
        <v>2</v>
      </c>
      <c r="B11" s="136" t="s">
        <v>64</v>
      </c>
      <c r="C11" s="137">
        <f t="shared" si="2"/>
        <v>11901</v>
      </c>
      <c r="D11" s="138">
        <f t="shared" si="2"/>
        <v>5930</v>
      </c>
      <c r="E11" s="137">
        <f t="shared" ref="E11:E14" si="3">G11+H11+I11+J11+K11</f>
        <v>5788</v>
      </c>
      <c r="F11" s="139">
        <v>2780</v>
      </c>
      <c r="G11" s="140">
        <v>1167</v>
      </c>
      <c r="H11" s="140">
        <v>1257</v>
      </c>
      <c r="I11" s="140">
        <v>1230</v>
      </c>
      <c r="J11" s="140">
        <v>1093</v>
      </c>
      <c r="K11" s="140">
        <v>1041</v>
      </c>
      <c r="L11" s="137">
        <f t="shared" ref="L11:L14" si="4">N11+O11+P11+Q11</f>
        <v>4076</v>
      </c>
      <c r="M11" s="141">
        <v>1985</v>
      </c>
      <c r="N11" s="140">
        <v>1097</v>
      </c>
      <c r="O11" s="140">
        <v>1098</v>
      </c>
      <c r="P11" s="140">
        <v>981</v>
      </c>
      <c r="Q11" s="140">
        <v>900</v>
      </c>
      <c r="R11" s="137">
        <f t="shared" ref="R11:R14" si="5">T11+U11+V11</f>
        <v>2037</v>
      </c>
      <c r="S11" s="141">
        <v>1165</v>
      </c>
      <c r="T11" s="140">
        <v>659</v>
      </c>
      <c r="U11" s="140">
        <v>621</v>
      </c>
      <c r="V11" s="141">
        <v>757</v>
      </c>
    </row>
    <row r="12" spans="1:22" x14ac:dyDescent="0.2">
      <c r="A12" s="135">
        <v>3</v>
      </c>
      <c r="B12" s="136" t="s">
        <v>68</v>
      </c>
      <c r="C12" s="137">
        <f t="shared" si="2"/>
        <v>15535</v>
      </c>
      <c r="D12" s="138">
        <f t="shared" si="2"/>
        <v>7727</v>
      </c>
      <c r="E12" s="137">
        <f t="shared" si="3"/>
        <v>7302</v>
      </c>
      <c r="F12" s="139">
        <v>3530</v>
      </c>
      <c r="G12" s="140">
        <v>1566</v>
      </c>
      <c r="H12" s="140">
        <v>1516</v>
      </c>
      <c r="I12" s="140">
        <v>1472</v>
      </c>
      <c r="J12" s="140">
        <v>1401</v>
      </c>
      <c r="K12" s="140">
        <v>1347</v>
      </c>
      <c r="L12" s="137">
        <f t="shared" si="4"/>
        <v>5587</v>
      </c>
      <c r="M12" s="141">
        <v>2792</v>
      </c>
      <c r="N12" s="140">
        <v>1554</v>
      </c>
      <c r="O12" s="140">
        <v>1542</v>
      </c>
      <c r="P12" s="140">
        <v>1287</v>
      </c>
      <c r="Q12" s="140">
        <v>1204</v>
      </c>
      <c r="R12" s="137">
        <f t="shared" si="5"/>
        <v>2646</v>
      </c>
      <c r="S12" s="141">
        <v>1405</v>
      </c>
      <c r="T12" s="140">
        <v>897</v>
      </c>
      <c r="U12" s="140">
        <v>855</v>
      </c>
      <c r="V12" s="141">
        <v>894</v>
      </c>
    </row>
    <row r="13" spans="1:22" x14ac:dyDescent="0.2">
      <c r="A13" s="135">
        <v>4</v>
      </c>
      <c r="B13" s="136" t="s">
        <v>74</v>
      </c>
      <c r="C13" s="137">
        <f t="shared" si="2"/>
        <v>18528</v>
      </c>
      <c r="D13" s="138">
        <f t="shared" si="2"/>
        <v>9343</v>
      </c>
      <c r="E13" s="137">
        <f t="shared" si="3"/>
        <v>9215</v>
      </c>
      <c r="F13" s="139">
        <v>4446</v>
      </c>
      <c r="G13" s="140">
        <v>1960</v>
      </c>
      <c r="H13" s="140">
        <v>1875</v>
      </c>
      <c r="I13" s="140">
        <v>1929</v>
      </c>
      <c r="J13" s="140">
        <v>1868</v>
      </c>
      <c r="K13" s="140">
        <v>1583</v>
      </c>
      <c r="L13" s="137">
        <f t="shared" si="4"/>
        <v>6362</v>
      </c>
      <c r="M13" s="141">
        <v>3234</v>
      </c>
      <c r="N13" s="140">
        <v>1833</v>
      </c>
      <c r="O13" s="140">
        <v>1768</v>
      </c>
      <c r="P13" s="140">
        <v>1419</v>
      </c>
      <c r="Q13" s="140">
        <v>1342</v>
      </c>
      <c r="R13" s="137">
        <f t="shared" si="5"/>
        <v>2951</v>
      </c>
      <c r="S13" s="141">
        <v>1663</v>
      </c>
      <c r="T13" s="140">
        <v>938</v>
      </c>
      <c r="U13" s="140">
        <v>951</v>
      </c>
      <c r="V13" s="141">
        <v>1062</v>
      </c>
    </row>
    <row r="14" spans="1:22" x14ac:dyDescent="0.2">
      <c r="A14" s="135">
        <v>5</v>
      </c>
      <c r="B14" s="136" t="s">
        <v>75</v>
      </c>
      <c r="C14" s="137">
        <f t="shared" si="2"/>
        <v>20206</v>
      </c>
      <c r="D14" s="138">
        <f t="shared" si="2"/>
        <v>10070</v>
      </c>
      <c r="E14" s="137">
        <f t="shared" si="3"/>
        <v>10073</v>
      </c>
      <c r="F14" s="139">
        <v>4908</v>
      </c>
      <c r="G14" s="140">
        <v>2131</v>
      </c>
      <c r="H14" s="140">
        <v>2130</v>
      </c>
      <c r="I14" s="140">
        <v>2102</v>
      </c>
      <c r="J14" s="140">
        <v>2043</v>
      </c>
      <c r="K14" s="140">
        <v>1667</v>
      </c>
      <c r="L14" s="137">
        <f t="shared" si="4"/>
        <v>6470</v>
      </c>
      <c r="M14" s="141">
        <v>3186</v>
      </c>
      <c r="N14" s="140">
        <v>1842</v>
      </c>
      <c r="O14" s="140">
        <v>1714</v>
      </c>
      <c r="P14" s="140">
        <v>1511</v>
      </c>
      <c r="Q14" s="140">
        <v>1403</v>
      </c>
      <c r="R14" s="137">
        <f t="shared" si="5"/>
        <v>3663</v>
      </c>
      <c r="S14" s="141">
        <v>1976</v>
      </c>
      <c r="T14" s="140">
        <v>1187</v>
      </c>
      <c r="U14" s="140">
        <v>1258</v>
      </c>
      <c r="V14" s="141">
        <v>1218</v>
      </c>
    </row>
    <row r="15" spans="1:22" x14ac:dyDescent="0.2">
      <c r="A15" s="401" t="s">
        <v>121</v>
      </c>
      <c r="B15" s="402"/>
      <c r="C15" s="132">
        <f>SUM(C16:C21)</f>
        <v>122892</v>
      </c>
      <c r="D15" s="133">
        <f t="shared" ref="D15:V15" si="6">SUM(D16:D21)</f>
        <v>61690</v>
      </c>
      <c r="E15" s="132">
        <f>SUM(E16:E21)</f>
        <v>62824</v>
      </c>
      <c r="F15" s="133">
        <f t="shared" si="6"/>
        <v>30752</v>
      </c>
      <c r="G15" s="134">
        <f t="shared" si="6"/>
        <v>13579</v>
      </c>
      <c r="H15" s="134">
        <f t="shared" si="6"/>
        <v>13552</v>
      </c>
      <c r="I15" s="134">
        <f t="shared" si="6"/>
        <v>12579</v>
      </c>
      <c r="J15" s="134">
        <f>SUM(J16:J21)</f>
        <v>12175</v>
      </c>
      <c r="K15" s="134">
        <f t="shared" si="6"/>
        <v>10939</v>
      </c>
      <c r="L15" s="132">
        <f t="shared" si="6"/>
        <v>41142</v>
      </c>
      <c r="M15" s="133">
        <f t="shared" si="6"/>
        <v>20436</v>
      </c>
      <c r="N15" s="134">
        <f t="shared" si="6"/>
        <v>11697</v>
      </c>
      <c r="O15" s="134">
        <f t="shared" si="6"/>
        <v>11213</v>
      </c>
      <c r="P15" s="134">
        <f t="shared" si="6"/>
        <v>9800</v>
      </c>
      <c r="Q15" s="134">
        <f t="shared" si="6"/>
        <v>8432</v>
      </c>
      <c r="R15" s="132">
        <f t="shared" si="6"/>
        <v>18926</v>
      </c>
      <c r="S15" s="133">
        <f t="shared" si="6"/>
        <v>10502</v>
      </c>
      <c r="T15" s="134">
        <f t="shared" si="6"/>
        <v>6447</v>
      </c>
      <c r="U15" s="134">
        <f t="shared" si="6"/>
        <v>6026</v>
      </c>
      <c r="V15" s="133">
        <f t="shared" si="6"/>
        <v>6453</v>
      </c>
    </row>
    <row r="16" spans="1:22" x14ac:dyDescent="0.2">
      <c r="A16" s="135">
        <v>1</v>
      </c>
      <c r="B16" s="136" t="s">
        <v>60</v>
      </c>
      <c r="C16" s="137">
        <f t="shared" ref="C16:D21" si="7">E16+L16+R16</f>
        <v>18731</v>
      </c>
      <c r="D16" s="138">
        <f t="shared" si="7"/>
        <v>9423</v>
      </c>
      <c r="E16" s="137">
        <f t="shared" ref="E16:E21" si="8">G16+H16+I16+J16+K16</f>
        <v>9514</v>
      </c>
      <c r="F16" s="139">
        <v>4689</v>
      </c>
      <c r="G16" s="140">
        <v>2089</v>
      </c>
      <c r="H16" s="140">
        <v>2040</v>
      </c>
      <c r="I16" s="140">
        <v>1888</v>
      </c>
      <c r="J16" s="140">
        <v>1845</v>
      </c>
      <c r="K16" s="140">
        <v>1652</v>
      </c>
      <c r="L16" s="137">
        <f t="shared" ref="L16:L21" si="9">N16+O16+P16+Q16</f>
        <v>6240</v>
      </c>
      <c r="M16" s="141">
        <v>3125</v>
      </c>
      <c r="N16" s="140">
        <v>1718</v>
      </c>
      <c r="O16" s="140">
        <v>1662</v>
      </c>
      <c r="P16" s="140">
        <v>1520</v>
      </c>
      <c r="Q16" s="140">
        <v>1340</v>
      </c>
      <c r="R16" s="137">
        <f t="shared" ref="R16:R21" si="10">T16+U16+V16</f>
        <v>2977</v>
      </c>
      <c r="S16" s="141">
        <v>1609</v>
      </c>
      <c r="T16" s="140">
        <v>967</v>
      </c>
      <c r="U16" s="140">
        <v>962</v>
      </c>
      <c r="V16" s="141">
        <v>1048</v>
      </c>
    </row>
    <row r="17" spans="1:22" x14ac:dyDescent="0.2">
      <c r="A17" s="135">
        <v>2</v>
      </c>
      <c r="B17" s="136" t="s">
        <v>62</v>
      </c>
      <c r="C17" s="137">
        <f t="shared" si="7"/>
        <v>18133</v>
      </c>
      <c r="D17" s="138">
        <f t="shared" si="7"/>
        <v>9168</v>
      </c>
      <c r="E17" s="137">
        <f t="shared" si="8"/>
        <v>9754</v>
      </c>
      <c r="F17" s="139">
        <v>4755</v>
      </c>
      <c r="G17" s="140">
        <v>2057</v>
      </c>
      <c r="H17" s="140">
        <v>2164</v>
      </c>
      <c r="I17" s="140">
        <v>2018</v>
      </c>
      <c r="J17" s="140">
        <v>1886</v>
      </c>
      <c r="K17" s="140">
        <v>1629</v>
      </c>
      <c r="L17" s="137">
        <f t="shared" si="9"/>
        <v>6038</v>
      </c>
      <c r="M17" s="141">
        <v>3016</v>
      </c>
      <c r="N17" s="140">
        <v>1702</v>
      </c>
      <c r="O17" s="140">
        <v>1717</v>
      </c>
      <c r="P17" s="140">
        <v>1392</v>
      </c>
      <c r="Q17" s="140">
        <v>1227</v>
      </c>
      <c r="R17" s="137">
        <f t="shared" si="10"/>
        <v>2341</v>
      </c>
      <c r="S17" s="141">
        <v>1397</v>
      </c>
      <c r="T17" s="140">
        <v>798</v>
      </c>
      <c r="U17" s="140">
        <v>771</v>
      </c>
      <c r="V17" s="141">
        <v>772</v>
      </c>
    </row>
    <row r="18" spans="1:22" x14ac:dyDescent="0.2">
      <c r="A18" s="135">
        <v>3</v>
      </c>
      <c r="B18" s="136" t="s">
        <v>63</v>
      </c>
      <c r="C18" s="137">
        <f t="shared" si="7"/>
        <v>11124</v>
      </c>
      <c r="D18" s="138">
        <f t="shared" si="7"/>
        <v>5477</v>
      </c>
      <c r="E18" s="137">
        <f t="shared" si="8"/>
        <v>5675</v>
      </c>
      <c r="F18" s="139">
        <v>2736</v>
      </c>
      <c r="G18" s="140">
        <v>1304</v>
      </c>
      <c r="H18" s="140">
        <v>1217</v>
      </c>
      <c r="I18" s="140">
        <v>1100</v>
      </c>
      <c r="J18" s="140">
        <v>1054</v>
      </c>
      <c r="K18" s="140">
        <v>1000</v>
      </c>
      <c r="L18" s="137">
        <f t="shared" si="9"/>
        <v>3784</v>
      </c>
      <c r="M18" s="141">
        <v>1851</v>
      </c>
      <c r="N18" s="140">
        <v>1106</v>
      </c>
      <c r="O18" s="140">
        <v>983</v>
      </c>
      <c r="P18" s="140">
        <v>941</v>
      </c>
      <c r="Q18" s="140">
        <v>754</v>
      </c>
      <c r="R18" s="137">
        <f t="shared" si="10"/>
        <v>1665</v>
      </c>
      <c r="S18" s="141">
        <v>890</v>
      </c>
      <c r="T18" s="140">
        <v>543</v>
      </c>
      <c r="U18" s="140">
        <v>494</v>
      </c>
      <c r="V18" s="141">
        <v>628</v>
      </c>
    </row>
    <row r="19" spans="1:22" x14ac:dyDescent="0.2">
      <c r="A19" s="135">
        <v>4</v>
      </c>
      <c r="B19" s="136" t="s">
        <v>80</v>
      </c>
      <c r="C19" s="137">
        <f t="shared" si="7"/>
        <v>22555</v>
      </c>
      <c r="D19" s="138">
        <f t="shared" si="7"/>
        <v>11207</v>
      </c>
      <c r="E19" s="137">
        <f t="shared" si="8"/>
        <v>11475</v>
      </c>
      <c r="F19" s="139">
        <v>5641</v>
      </c>
      <c r="G19" s="140">
        <v>2457</v>
      </c>
      <c r="H19" s="140">
        <v>2435</v>
      </c>
      <c r="I19" s="140">
        <v>2308</v>
      </c>
      <c r="J19" s="140">
        <v>2269</v>
      </c>
      <c r="K19" s="140">
        <v>2006</v>
      </c>
      <c r="L19" s="137">
        <f t="shared" si="9"/>
        <v>7476</v>
      </c>
      <c r="M19" s="141">
        <v>3638</v>
      </c>
      <c r="N19" s="140">
        <v>2159</v>
      </c>
      <c r="O19" s="140">
        <v>2075</v>
      </c>
      <c r="P19" s="140">
        <v>1815</v>
      </c>
      <c r="Q19" s="140">
        <v>1427</v>
      </c>
      <c r="R19" s="137">
        <f t="shared" si="10"/>
        <v>3604</v>
      </c>
      <c r="S19" s="141">
        <v>1928</v>
      </c>
      <c r="T19" s="140">
        <v>1242</v>
      </c>
      <c r="U19" s="140">
        <v>1117</v>
      </c>
      <c r="V19" s="141">
        <v>1245</v>
      </c>
    </row>
    <row r="20" spans="1:22" x14ac:dyDescent="0.2">
      <c r="A20" s="135">
        <v>5</v>
      </c>
      <c r="B20" s="136" t="s">
        <v>69</v>
      </c>
      <c r="C20" s="137">
        <f t="shared" si="7"/>
        <v>23271</v>
      </c>
      <c r="D20" s="138">
        <f t="shared" si="7"/>
        <v>11801</v>
      </c>
      <c r="E20" s="137">
        <f t="shared" si="8"/>
        <v>11743</v>
      </c>
      <c r="F20" s="139">
        <v>5855</v>
      </c>
      <c r="G20" s="140">
        <v>2527</v>
      </c>
      <c r="H20" s="140">
        <v>2584</v>
      </c>
      <c r="I20" s="140">
        <v>2271</v>
      </c>
      <c r="J20" s="140">
        <v>2273</v>
      </c>
      <c r="K20" s="140">
        <v>2088</v>
      </c>
      <c r="L20" s="137">
        <f t="shared" si="9"/>
        <v>7929</v>
      </c>
      <c r="M20" s="141">
        <v>3883</v>
      </c>
      <c r="N20" s="140">
        <v>2270</v>
      </c>
      <c r="O20" s="140">
        <v>2122</v>
      </c>
      <c r="P20" s="140">
        <v>1851</v>
      </c>
      <c r="Q20" s="140">
        <v>1686</v>
      </c>
      <c r="R20" s="137">
        <f t="shared" si="10"/>
        <v>3599</v>
      </c>
      <c r="S20" s="141">
        <v>2063</v>
      </c>
      <c r="T20" s="140">
        <v>1220</v>
      </c>
      <c r="U20" s="140">
        <v>1179</v>
      </c>
      <c r="V20" s="141">
        <v>1200</v>
      </c>
    </row>
    <row r="21" spans="1:22" x14ac:dyDescent="0.2">
      <c r="A21" s="135">
        <v>6</v>
      </c>
      <c r="B21" s="136" t="s">
        <v>76</v>
      </c>
      <c r="C21" s="137">
        <f t="shared" si="7"/>
        <v>29078</v>
      </c>
      <c r="D21" s="138">
        <f t="shared" si="7"/>
        <v>14614</v>
      </c>
      <c r="E21" s="137">
        <f t="shared" si="8"/>
        <v>14663</v>
      </c>
      <c r="F21" s="139">
        <v>7076</v>
      </c>
      <c r="G21" s="140">
        <v>3145</v>
      </c>
      <c r="H21" s="140">
        <v>3112</v>
      </c>
      <c r="I21" s="140">
        <v>2994</v>
      </c>
      <c r="J21" s="140">
        <v>2848</v>
      </c>
      <c r="K21" s="140">
        <v>2564</v>
      </c>
      <c r="L21" s="137">
        <f t="shared" si="9"/>
        <v>9675</v>
      </c>
      <c r="M21" s="141">
        <v>4923</v>
      </c>
      <c r="N21" s="140">
        <v>2742</v>
      </c>
      <c r="O21" s="140">
        <v>2654</v>
      </c>
      <c r="P21" s="140">
        <v>2281</v>
      </c>
      <c r="Q21" s="140">
        <v>1998</v>
      </c>
      <c r="R21" s="137">
        <f t="shared" si="10"/>
        <v>4740</v>
      </c>
      <c r="S21" s="141">
        <v>2615</v>
      </c>
      <c r="T21" s="140">
        <v>1677</v>
      </c>
      <c r="U21" s="140">
        <v>1503</v>
      </c>
      <c r="V21" s="141">
        <v>1560</v>
      </c>
    </row>
    <row r="22" spans="1:22" x14ac:dyDescent="0.2">
      <c r="A22" s="401" t="s">
        <v>122</v>
      </c>
      <c r="B22" s="402"/>
      <c r="C22" s="132">
        <f>SUM(C23:C29)</f>
        <v>102462</v>
      </c>
      <c r="D22" s="133">
        <f t="shared" ref="D22:V22" si="11">SUM(D23:D29)</f>
        <v>50878</v>
      </c>
      <c r="E22" s="132">
        <f t="shared" si="11"/>
        <v>53319</v>
      </c>
      <c r="F22" s="133">
        <f t="shared" si="11"/>
        <v>25804</v>
      </c>
      <c r="G22" s="134">
        <f t="shared" si="11"/>
        <v>11618</v>
      </c>
      <c r="H22" s="134">
        <f t="shared" si="11"/>
        <v>11427</v>
      </c>
      <c r="I22" s="134">
        <f t="shared" si="11"/>
        <v>10715</v>
      </c>
      <c r="J22" s="134">
        <f>SUM(J23:J29)</f>
        <v>10186</v>
      </c>
      <c r="K22" s="134">
        <f t="shared" si="11"/>
        <v>9373</v>
      </c>
      <c r="L22" s="132">
        <f t="shared" si="11"/>
        <v>34669</v>
      </c>
      <c r="M22" s="133">
        <f t="shared" si="11"/>
        <v>16925</v>
      </c>
      <c r="N22" s="134">
        <f t="shared" si="11"/>
        <v>10046</v>
      </c>
      <c r="O22" s="134">
        <f t="shared" si="11"/>
        <v>9402</v>
      </c>
      <c r="P22" s="134">
        <f t="shared" si="11"/>
        <v>8230</v>
      </c>
      <c r="Q22" s="134">
        <f t="shared" si="11"/>
        <v>6991</v>
      </c>
      <c r="R22" s="132">
        <f t="shared" si="11"/>
        <v>14474</v>
      </c>
      <c r="S22" s="133">
        <f t="shared" si="11"/>
        <v>8149</v>
      </c>
      <c r="T22" s="134">
        <f t="shared" si="11"/>
        <v>4812</v>
      </c>
      <c r="U22" s="134">
        <f t="shared" si="11"/>
        <v>4582</v>
      </c>
      <c r="V22" s="133">
        <f t="shared" si="11"/>
        <v>5080</v>
      </c>
    </row>
    <row r="23" spans="1:22" x14ac:dyDescent="0.2">
      <c r="A23" s="135">
        <v>1</v>
      </c>
      <c r="B23" s="136" t="s">
        <v>81</v>
      </c>
      <c r="C23" s="137">
        <f t="shared" ref="C23:D29" si="12">E23+L23+R23</f>
        <v>4019</v>
      </c>
      <c r="D23" s="138">
        <f t="shared" si="12"/>
        <v>2029</v>
      </c>
      <c r="E23" s="137">
        <f t="shared" ref="E23:E29" si="13">G23+H23+I23+J23+K23</f>
        <v>2132</v>
      </c>
      <c r="F23" s="139">
        <v>1016</v>
      </c>
      <c r="G23" s="140">
        <v>490</v>
      </c>
      <c r="H23" s="140">
        <v>485</v>
      </c>
      <c r="I23" s="140">
        <v>425</v>
      </c>
      <c r="J23" s="140">
        <v>374</v>
      </c>
      <c r="K23" s="140">
        <v>358</v>
      </c>
      <c r="L23" s="137">
        <f t="shared" ref="L23:L29" si="14">N23+O23+P23+Q23</f>
        <v>1298</v>
      </c>
      <c r="M23" s="141">
        <v>642</v>
      </c>
      <c r="N23" s="140">
        <v>358</v>
      </c>
      <c r="O23" s="140">
        <v>346</v>
      </c>
      <c r="P23" s="140">
        <v>305</v>
      </c>
      <c r="Q23" s="140">
        <v>289</v>
      </c>
      <c r="R23" s="137">
        <f t="shared" ref="R23:R29" si="15">T23+U23+V23</f>
        <v>589</v>
      </c>
      <c r="S23" s="141">
        <v>371</v>
      </c>
      <c r="T23" s="140">
        <v>202</v>
      </c>
      <c r="U23" s="140">
        <v>177</v>
      </c>
      <c r="V23" s="141">
        <v>210</v>
      </c>
    </row>
    <row r="24" spans="1:22" x14ac:dyDescent="0.2">
      <c r="A24" s="135">
        <v>2</v>
      </c>
      <c r="B24" s="136" t="s">
        <v>78</v>
      </c>
      <c r="C24" s="137">
        <f t="shared" si="12"/>
        <v>22721</v>
      </c>
      <c r="D24" s="138">
        <f t="shared" si="12"/>
        <v>11397</v>
      </c>
      <c r="E24" s="137">
        <f t="shared" si="13"/>
        <v>11525</v>
      </c>
      <c r="F24" s="139">
        <v>5658</v>
      </c>
      <c r="G24" s="140">
        <v>2543</v>
      </c>
      <c r="H24" s="140">
        <v>2458</v>
      </c>
      <c r="I24" s="140">
        <v>2327</v>
      </c>
      <c r="J24" s="140">
        <v>2149</v>
      </c>
      <c r="K24" s="140">
        <v>2048</v>
      </c>
      <c r="L24" s="137">
        <f t="shared" si="14"/>
        <v>7718</v>
      </c>
      <c r="M24" s="141">
        <v>3820</v>
      </c>
      <c r="N24" s="140">
        <v>2237</v>
      </c>
      <c r="O24" s="140">
        <v>2038</v>
      </c>
      <c r="P24" s="140">
        <v>1897</v>
      </c>
      <c r="Q24" s="140">
        <v>1546</v>
      </c>
      <c r="R24" s="137">
        <f t="shared" si="15"/>
        <v>3478</v>
      </c>
      <c r="S24" s="141">
        <v>1919</v>
      </c>
      <c r="T24" s="140">
        <v>1204</v>
      </c>
      <c r="U24" s="140">
        <v>1097</v>
      </c>
      <c r="V24" s="141">
        <v>1177</v>
      </c>
    </row>
    <row r="25" spans="1:22" x14ac:dyDescent="0.2">
      <c r="A25" s="135">
        <v>3</v>
      </c>
      <c r="B25" s="136" t="s">
        <v>65</v>
      </c>
      <c r="C25" s="137">
        <f t="shared" si="12"/>
        <v>14629</v>
      </c>
      <c r="D25" s="138">
        <f t="shared" si="12"/>
        <v>7258</v>
      </c>
      <c r="E25" s="137">
        <f t="shared" si="13"/>
        <v>7755</v>
      </c>
      <c r="F25" s="139">
        <v>3721</v>
      </c>
      <c r="G25" s="140">
        <v>1676</v>
      </c>
      <c r="H25" s="140">
        <v>1627</v>
      </c>
      <c r="I25" s="140">
        <v>1580</v>
      </c>
      <c r="J25" s="140">
        <v>1529</v>
      </c>
      <c r="K25" s="140">
        <v>1343</v>
      </c>
      <c r="L25" s="137">
        <f t="shared" si="14"/>
        <v>4974</v>
      </c>
      <c r="M25" s="141">
        <v>2429</v>
      </c>
      <c r="N25" s="140">
        <v>1384</v>
      </c>
      <c r="O25" s="140">
        <v>1320</v>
      </c>
      <c r="P25" s="140">
        <v>1198</v>
      </c>
      <c r="Q25" s="140">
        <v>1072</v>
      </c>
      <c r="R25" s="137">
        <f t="shared" si="15"/>
        <v>1900</v>
      </c>
      <c r="S25" s="141">
        <v>1108</v>
      </c>
      <c r="T25" s="140">
        <v>587</v>
      </c>
      <c r="U25" s="140">
        <v>631</v>
      </c>
      <c r="V25" s="141">
        <v>682</v>
      </c>
    </row>
    <row r="26" spans="1:22" x14ac:dyDescent="0.2">
      <c r="A26" s="135">
        <v>4</v>
      </c>
      <c r="B26" s="136" t="s">
        <v>67</v>
      </c>
      <c r="C26" s="137">
        <f t="shared" si="12"/>
        <v>8457</v>
      </c>
      <c r="D26" s="138">
        <f t="shared" si="12"/>
        <v>4205</v>
      </c>
      <c r="E26" s="137">
        <f t="shared" si="13"/>
        <v>4143</v>
      </c>
      <c r="F26" s="139">
        <v>1971</v>
      </c>
      <c r="G26" s="140">
        <v>895</v>
      </c>
      <c r="H26" s="140">
        <v>905</v>
      </c>
      <c r="I26" s="140">
        <v>793</v>
      </c>
      <c r="J26" s="140">
        <v>776</v>
      </c>
      <c r="K26" s="140">
        <v>774</v>
      </c>
      <c r="L26" s="137">
        <f t="shared" si="14"/>
        <v>3110</v>
      </c>
      <c r="M26" s="141">
        <v>1523</v>
      </c>
      <c r="N26" s="140">
        <v>900</v>
      </c>
      <c r="O26" s="140">
        <v>832</v>
      </c>
      <c r="P26" s="140">
        <v>767</v>
      </c>
      <c r="Q26" s="140">
        <v>611</v>
      </c>
      <c r="R26" s="137">
        <f t="shared" si="15"/>
        <v>1204</v>
      </c>
      <c r="S26" s="141">
        <v>711</v>
      </c>
      <c r="T26" s="140">
        <v>386</v>
      </c>
      <c r="U26" s="140">
        <v>361</v>
      </c>
      <c r="V26" s="141">
        <v>457</v>
      </c>
    </row>
    <row r="27" spans="1:22" x14ac:dyDescent="0.2">
      <c r="A27" s="135">
        <v>5</v>
      </c>
      <c r="B27" s="136" t="s">
        <v>70</v>
      </c>
      <c r="C27" s="137">
        <f t="shared" si="12"/>
        <v>14134</v>
      </c>
      <c r="D27" s="138">
        <f t="shared" si="12"/>
        <v>7108</v>
      </c>
      <c r="E27" s="137">
        <f t="shared" si="13"/>
        <v>7678</v>
      </c>
      <c r="F27" s="139">
        <v>3744</v>
      </c>
      <c r="G27" s="140">
        <v>1677</v>
      </c>
      <c r="H27" s="140">
        <v>1721</v>
      </c>
      <c r="I27" s="140">
        <v>1539</v>
      </c>
      <c r="J27" s="140">
        <v>1445</v>
      </c>
      <c r="K27" s="140">
        <v>1296</v>
      </c>
      <c r="L27" s="137">
        <f t="shared" si="14"/>
        <v>4598</v>
      </c>
      <c r="M27" s="141">
        <v>2276</v>
      </c>
      <c r="N27" s="140">
        <v>1393</v>
      </c>
      <c r="O27" s="140">
        <v>1317</v>
      </c>
      <c r="P27" s="140">
        <v>1059</v>
      </c>
      <c r="Q27" s="140">
        <v>829</v>
      </c>
      <c r="R27" s="137">
        <f t="shared" si="15"/>
        <v>1858</v>
      </c>
      <c r="S27" s="141">
        <v>1088</v>
      </c>
      <c r="T27" s="140">
        <v>610</v>
      </c>
      <c r="U27" s="140">
        <v>622</v>
      </c>
      <c r="V27" s="141">
        <v>626</v>
      </c>
    </row>
    <row r="28" spans="1:22" x14ac:dyDescent="0.2">
      <c r="A28" s="135">
        <v>6</v>
      </c>
      <c r="B28" s="136" t="s">
        <v>72</v>
      </c>
      <c r="C28" s="137">
        <f t="shared" si="12"/>
        <v>21182</v>
      </c>
      <c r="D28" s="138">
        <f t="shared" si="12"/>
        <v>10466</v>
      </c>
      <c r="E28" s="137">
        <f t="shared" si="13"/>
        <v>10832</v>
      </c>
      <c r="F28" s="139">
        <v>5264</v>
      </c>
      <c r="G28" s="140">
        <v>2347</v>
      </c>
      <c r="H28" s="140">
        <v>2279</v>
      </c>
      <c r="I28" s="140">
        <v>2123</v>
      </c>
      <c r="J28" s="140">
        <v>2086</v>
      </c>
      <c r="K28" s="140">
        <v>1997</v>
      </c>
      <c r="L28" s="137">
        <f t="shared" si="14"/>
        <v>7091</v>
      </c>
      <c r="M28" s="141">
        <v>3456</v>
      </c>
      <c r="N28" s="140">
        <v>2062</v>
      </c>
      <c r="O28" s="140">
        <v>1946</v>
      </c>
      <c r="P28" s="140">
        <v>1623</v>
      </c>
      <c r="Q28" s="140">
        <v>1460</v>
      </c>
      <c r="R28" s="137">
        <f t="shared" si="15"/>
        <v>3259</v>
      </c>
      <c r="S28" s="141">
        <v>1746</v>
      </c>
      <c r="T28" s="140">
        <v>1110</v>
      </c>
      <c r="U28" s="140">
        <v>982</v>
      </c>
      <c r="V28" s="141">
        <v>1167</v>
      </c>
    </row>
    <row r="29" spans="1:22" x14ac:dyDescent="0.2">
      <c r="A29" s="135">
        <v>7</v>
      </c>
      <c r="B29" s="136" t="s">
        <v>73</v>
      </c>
      <c r="C29" s="137">
        <f t="shared" si="12"/>
        <v>17320</v>
      </c>
      <c r="D29" s="138">
        <f t="shared" si="12"/>
        <v>8415</v>
      </c>
      <c r="E29" s="137">
        <f t="shared" si="13"/>
        <v>9254</v>
      </c>
      <c r="F29" s="139">
        <v>4430</v>
      </c>
      <c r="G29" s="140">
        <v>1990</v>
      </c>
      <c r="H29" s="140">
        <v>1952</v>
      </c>
      <c r="I29" s="140">
        <v>1928</v>
      </c>
      <c r="J29" s="140">
        <v>1827</v>
      </c>
      <c r="K29" s="140">
        <v>1557</v>
      </c>
      <c r="L29" s="137">
        <f t="shared" si="14"/>
        <v>5880</v>
      </c>
      <c r="M29" s="141">
        <v>2779</v>
      </c>
      <c r="N29" s="140">
        <v>1712</v>
      </c>
      <c r="O29" s="140">
        <v>1603</v>
      </c>
      <c r="P29" s="140">
        <v>1381</v>
      </c>
      <c r="Q29" s="140">
        <v>1184</v>
      </c>
      <c r="R29" s="137">
        <f t="shared" si="15"/>
        <v>2186</v>
      </c>
      <c r="S29" s="141">
        <v>1206</v>
      </c>
      <c r="T29" s="140">
        <v>713</v>
      </c>
      <c r="U29" s="140">
        <v>712</v>
      </c>
      <c r="V29" s="141">
        <v>761</v>
      </c>
    </row>
    <row r="30" spans="1:22" x14ac:dyDescent="0.2">
      <c r="A30" s="401" t="s">
        <v>123</v>
      </c>
      <c r="B30" s="402"/>
      <c r="C30" s="132">
        <f>SUM(C31:C33)</f>
        <v>46038</v>
      </c>
      <c r="D30" s="133">
        <f t="shared" ref="D30:V30" si="16">SUM(D31:D33)</f>
        <v>23064</v>
      </c>
      <c r="E30" s="132">
        <f t="shared" si="16"/>
        <v>24301</v>
      </c>
      <c r="F30" s="133">
        <f t="shared" si="16"/>
        <v>11895</v>
      </c>
      <c r="G30" s="134">
        <f t="shared" si="16"/>
        <v>5184</v>
      </c>
      <c r="H30" s="134">
        <f t="shared" si="16"/>
        <v>5130</v>
      </c>
      <c r="I30" s="134">
        <f t="shared" si="16"/>
        <v>4802</v>
      </c>
      <c r="J30" s="134">
        <f>SUM(J31:J33)</f>
        <v>4842</v>
      </c>
      <c r="K30" s="134">
        <f t="shared" si="16"/>
        <v>4343</v>
      </c>
      <c r="L30" s="132">
        <f t="shared" si="16"/>
        <v>15136</v>
      </c>
      <c r="M30" s="133">
        <f t="shared" si="16"/>
        <v>7398</v>
      </c>
      <c r="N30" s="134">
        <f t="shared" si="16"/>
        <v>4368</v>
      </c>
      <c r="O30" s="134">
        <f t="shared" si="16"/>
        <v>4105</v>
      </c>
      <c r="P30" s="134">
        <f t="shared" si="16"/>
        <v>3600</v>
      </c>
      <c r="Q30" s="134">
        <f t="shared" si="16"/>
        <v>3063</v>
      </c>
      <c r="R30" s="132">
        <f t="shared" si="16"/>
        <v>6601</v>
      </c>
      <c r="S30" s="133">
        <f t="shared" si="16"/>
        <v>3771</v>
      </c>
      <c r="T30" s="134">
        <f t="shared" si="16"/>
        <v>2166</v>
      </c>
      <c r="U30" s="134">
        <f t="shared" si="16"/>
        <v>2117</v>
      </c>
      <c r="V30" s="133">
        <f t="shared" si="16"/>
        <v>2318</v>
      </c>
    </row>
    <row r="31" spans="1:22" x14ac:dyDescent="0.2">
      <c r="A31" s="135">
        <v>1</v>
      </c>
      <c r="B31" s="136" t="s">
        <v>66</v>
      </c>
      <c r="C31" s="137">
        <f t="shared" ref="C31:D35" si="17">E31+L31+R31</f>
        <v>17422</v>
      </c>
      <c r="D31" s="138">
        <f t="shared" si="17"/>
        <v>8722</v>
      </c>
      <c r="E31" s="137">
        <f t="shared" ref="E31:E32" si="18">G31+H31+I31+J31+K31</f>
        <v>9236</v>
      </c>
      <c r="F31" s="139">
        <v>4514</v>
      </c>
      <c r="G31" s="140">
        <v>1949</v>
      </c>
      <c r="H31" s="140">
        <v>1930</v>
      </c>
      <c r="I31" s="140">
        <v>1860</v>
      </c>
      <c r="J31" s="140">
        <v>1838</v>
      </c>
      <c r="K31" s="140">
        <v>1659</v>
      </c>
      <c r="L31" s="137">
        <f t="shared" ref="L31:L35" si="19">N31+O31+P31+Q31</f>
        <v>5705</v>
      </c>
      <c r="M31" s="141">
        <v>2766</v>
      </c>
      <c r="N31" s="140">
        <v>1673</v>
      </c>
      <c r="O31" s="140">
        <v>1602</v>
      </c>
      <c r="P31" s="140">
        <v>1276</v>
      </c>
      <c r="Q31" s="140">
        <v>1154</v>
      </c>
      <c r="R31" s="137">
        <f t="shared" ref="R31:R35" si="20">T31+U31+V31</f>
        <v>2481</v>
      </c>
      <c r="S31" s="141">
        <v>1442</v>
      </c>
      <c r="T31" s="140">
        <v>838</v>
      </c>
      <c r="U31" s="140">
        <v>829</v>
      </c>
      <c r="V31" s="141">
        <v>814</v>
      </c>
    </row>
    <row r="32" spans="1:22" x14ac:dyDescent="0.2">
      <c r="A32" s="135">
        <v>2</v>
      </c>
      <c r="B32" s="136" t="s">
        <v>71</v>
      </c>
      <c r="C32" s="137">
        <f t="shared" si="17"/>
        <v>12866</v>
      </c>
      <c r="D32" s="138">
        <f t="shared" si="17"/>
        <v>6449</v>
      </c>
      <c r="E32" s="137">
        <f t="shared" si="18"/>
        <v>6929</v>
      </c>
      <c r="F32" s="139">
        <v>3381</v>
      </c>
      <c r="G32" s="140">
        <v>1489</v>
      </c>
      <c r="H32" s="140">
        <v>1406</v>
      </c>
      <c r="I32" s="140">
        <v>1358</v>
      </c>
      <c r="J32" s="140">
        <v>1445</v>
      </c>
      <c r="K32" s="140">
        <v>1231</v>
      </c>
      <c r="L32" s="137">
        <f t="shared" si="19"/>
        <v>4075</v>
      </c>
      <c r="M32" s="141">
        <v>2013</v>
      </c>
      <c r="N32" s="140">
        <v>1209</v>
      </c>
      <c r="O32" s="140">
        <v>1053</v>
      </c>
      <c r="P32" s="140">
        <v>955</v>
      </c>
      <c r="Q32" s="140">
        <v>858</v>
      </c>
      <c r="R32" s="137">
        <f t="shared" si="20"/>
        <v>1862</v>
      </c>
      <c r="S32" s="141">
        <v>1055</v>
      </c>
      <c r="T32" s="140">
        <v>570</v>
      </c>
      <c r="U32" s="140">
        <v>599</v>
      </c>
      <c r="V32" s="141">
        <v>693</v>
      </c>
    </row>
    <row r="33" spans="1:22" x14ac:dyDescent="0.2">
      <c r="A33" s="135">
        <v>3</v>
      </c>
      <c r="B33" s="136" t="s">
        <v>77</v>
      </c>
      <c r="C33" s="137">
        <f t="shared" si="17"/>
        <v>15750</v>
      </c>
      <c r="D33" s="138">
        <f t="shared" si="17"/>
        <v>7893</v>
      </c>
      <c r="E33" s="137">
        <f>G33+H33+I33+J33+K33</f>
        <v>8136</v>
      </c>
      <c r="F33" s="139">
        <v>4000</v>
      </c>
      <c r="G33" s="140">
        <v>1746</v>
      </c>
      <c r="H33" s="140">
        <v>1794</v>
      </c>
      <c r="I33" s="140">
        <v>1584</v>
      </c>
      <c r="J33" s="140">
        <v>1559</v>
      </c>
      <c r="K33" s="140">
        <v>1453</v>
      </c>
      <c r="L33" s="137">
        <f t="shared" si="19"/>
        <v>5356</v>
      </c>
      <c r="M33" s="141">
        <v>2619</v>
      </c>
      <c r="N33" s="140">
        <v>1486</v>
      </c>
      <c r="O33" s="140">
        <v>1450</v>
      </c>
      <c r="P33" s="140">
        <v>1369</v>
      </c>
      <c r="Q33" s="140">
        <v>1051</v>
      </c>
      <c r="R33" s="137">
        <f t="shared" si="20"/>
        <v>2258</v>
      </c>
      <c r="S33" s="141">
        <v>1274</v>
      </c>
      <c r="T33" s="140">
        <v>758</v>
      </c>
      <c r="U33" s="140">
        <v>689</v>
      </c>
      <c r="V33" s="141">
        <v>811</v>
      </c>
    </row>
    <row r="34" spans="1:22" x14ac:dyDescent="0.2">
      <c r="A34" s="401" t="s">
        <v>79</v>
      </c>
      <c r="B34" s="402"/>
      <c r="C34" s="132">
        <f t="shared" si="17"/>
        <v>316947</v>
      </c>
      <c r="D34" s="133">
        <f t="shared" si="17"/>
        <v>157708</v>
      </c>
      <c r="E34" s="137">
        <f t="shared" ref="E34:E35" si="21">G34+H34+I34+J34+K34</f>
        <v>172220</v>
      </c>
      <c r="F34" s="142">
        <v>84376</v>
      </c>
      <c r="G34" s="143">
        <v>38647</v>
      </c>
      <c r="H34" s="143">
        <v>37826</v>
      </c>
      <c r="I34" s="143">
        <v>35016</v>
      </c>
      <c r="J34" s="143">
        <v>31796</v>
      </c>
      <c r="K34" s="143">
        <v>28935</v>
      </c>
      <c r="L34" s="137">
        <f t="shared" si="19"/>
        <v>100105</v>
      </c>
      <c r="M34" s="142">
        <v>49452</v>
      </c>
      <c r="N34" s="143">
        <v>29816</v>
      </c>
      <c r="O34" s="143">
        <v>26862</v>
      </c>
      <c r="P34" s="143">
        <v>24145</v>
      </c>
      <c r="Q34" s="143">
        <v>19282</v>
      </c>
      <c r="R34" s="137">
        <f t="shared" si="20"/>
        <v>44622</v>
      </c>
      <c r="S34" s="142">
        <v>23880</v>
      </c>
      <c r="T34" s="143">
        <v>15389</v>
      </c>
      <c r="U34" s="143">
        <v>14067</v>
      </c>
      <c r="V34" s="142">
        <v>15166</v>
      </c>
    </row>
    <row r="35" spans="1:22" x14ac:dyDescent="0.2">
      <c r="A35" s="403" t="s">
        <v>82</v>
      </c>
      <c r="B35" s="404"/>
      <c r="C35" s="137">
        <f t="shared" si="17"/>
        <v>1340</v>
      </c>
      <c r="D35" s="138">
        <f t="shared" si="17"/>
        <v>639</v>
      </c>
      <c r="E35" s="137">
        <f t="shared" si="21"/>
        <v>134</v>
      </c>
      <c r="F35" s="139">
        <v>59</v>
      </c>
      <c r="G35" s="140">
        <v>32</v>
      </c>
      <c r="H35" s="140">
        <v>22</v>
      </c>
      <c r="I35" s="140">
        <v>29</v>
      </c>
      <c r="J35" s="140">
        <v>21</v>
      </c>
      <c r="K35" s="140">
        <v>30</v>
      </c>
      <c r="L35" s="137">
        <f t="shared" si="19"/>
        <v>625</v>
      </c>
      <c r="M35" s="141">
        <v>299</v>
      </c>
      <c r="N35" s="140">
        <v>130</v>
      </c>
      <c r="O35" s="140">
        <v>143</v>
      </c>
      <c r="P35" s="140">
        <v>127</v>
      </c>
      <c r="Q35" s="140">
        <v>225</v>
      </c>
      <c r="R35" s="137">
        <f t="shared" si="20"/>
        <v>581</v>
      </c>
      <c r="S35" s="141">
        <v>281</v>
      </c>
      <c r="T35" s="140">
        <v>226</v>
      </c>
      <c r="U35" s="140">
        <v>176</v>
      </c>
      <c r="V35" s="141">
        <v>179</v>
      </c>
    </row>
    <row r="36" spans="1:22" x14ac:dyDescent="0.2">
      <c r="A36" s="405" t="s">
        <v>100</v>
      </c>
      <c r="B36" s="144" t="s">
        <v>17</v>
      </c>
      <c r="C36" s="145">
        <f>+C30+C22+C15+C9</f>
        <v>362550</v>
      </c>
      <c r="D36" s="146">
        <f t="shared" ref="D36:V36" si="22">+D30+D22+D15+D9</f>
        <v>181334</v>
      </c>
      <c r="E36" s="145">
        <f>+E30+E22+E15+E9</f>
        <v>184550</v>
      </c>
      <c r="F36" s="146">
        <f t="shared" si="22"/>
        <v>89900</v>
      </c>
      <c r="G36" s="147">
        <f>+G30+G22+G15+G9</f>
        <v>39823</v>
      </c>
      <c r="H36" s="147">
        <f t="shared" si="22"/>
        <v>39320</v>
      </c>
      <c r="I36" s="147">
        <f t="shared" si="22"/>
        <v>37213</v>
      </c>
      <c r="J36" s="147">
        <f t="shared" si="22"/>
        <v>35874</v>
      </c>
      <c r="K36" s="147">
        <f>+K30+K22+K15+K9</f>
        <v>32320</v>
      </c>
      <c r="L36" s="145">
        <f t="shared" si="22"/>
        <v>121423</v>
      </c>
      <c r="M36" s="146">
        <f t="shared" si="22"/>
        <v>59988</v>
      </c>
      <c r="N36" s="147">
        <f t="shared" si="22"/>
        <v>34519</v>
      </c>
      <c r="O36" s="147">
        <f t="shared" si="22"/>
        <v>32863</v>
      </c>
      <c r="P36" s="147">
        <f t="shared" si="22"/>
        <v>28865</v>
      </c>
      <c r="Q36" s="147">
        <f t="shared" si="22"/>
        <v>25176</v>
      </c>
      <c r="R36" s="145">
        <f t="shared" si="22"/>
        <v>56577</v>
      </c>
      <c r="S36" s="146">
        <f t="shared" si="22"/>
        <v>31446</v>
      </c>
      <c r="T36" s="147">
        <f t="shared" si="22"/>
        <v>18941</v>
      </c>
      <c r="U36" s="147">
        <f t="shared" si="22"/>
        <v>18170</v>
      </c>
      <c r="V36" s="146">
        <f t="shared" si="22"/>
        <v>19466</v>
      </c>
    </row>
    <row r="37" spans="1:22" ht="29.25" customHeight="1" x14ac:dyDescent="0.2">
      <c r="A37" s="406"/>
      <c r="B37" s="148" t="s">
        <v>16</v>
      </c>
      <c r="C37" s="149">
        <f>SUM(C34:C35)</f>
        <v>318287</v>
      </c>
      <c r="D37" s="150">
        <f>+D34+D35</f>
        <v>158347</v>
      </c>
      <c r="E37" s="149">
        <f>G37+H37+I37+J37+K37</f>
        <v>172354</v>
      </c>
      <c r="F37" s="150">
        <f>+F34+F35</f>
        <v>84435</v>
      </c>
      <c r="G37" s="151">
        <f>SUM(G34:G35)</f>
        <v>38679</v>
      </c>
      <c r="H37" s="151">
        <f>SUM(H34:H35)</f>
        <v>37848</v>
      </c>
      <c r="I37" s="151">
        <f t="shared" ref="I37:J37" si="23">SUM(I34:I35)</f>
        <v>35045</v>
      </c>
      <c r="J37" s="151">
        <f t="shared" si="23"/>
        <v>31817</v>
      </c>
      <c r="K37" s="151">
        <f>SUM(K34:K35)</f>
        <v>28965</v>
      </c>
      <c r="L37" s="149">
        <f>+L34+L35</f>
        <v>100730</v>
      </c>
      <c r="M37" s="150">
        <f>+M34+M35</f>
        <v>49751</v>
      </c>
      <c r="N37" s="151">
        <f>SUM(N34:N35)</f>
        <v>29946</v>
      </c>
      <c r="O37" s="151">
        <f>SUM(O34:O35)</f>
        <v>27005</v>
      </c>
      <c r="P37" s="151">
        <f>SUM(P34:P35)</f>
        <v>24272</v>
      </c>
      <c r="Q37" s="151">
        <f>SUM(Q34:Q35)</f>
        <v>19507</v>
      </c>
      <c r="R37" s="149">
        <f>+R34+R35</f>
        <v>45203</v>
      </c>
      <c r="S37" s="150">
        <f>+S34+S35</f>
        <v>24161</v>
      </c>
      <c r="T37" s="151">
        <f>T34+T35</f>
        <v>15615</v>
      </c>
      <c r="U37" s="151">
        <f>U34+U35</f>
        <v>14243</v>
      </c>
      <c r="V37" s="150">
        <f>V34+V35</f>
        <v>15345</v>
      </c>
    </row>
    <row r="39" spans="1:22" x14ac:dyDescent="0.2">
      <c r="A39" s="381" t="s">
        <v>83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</row>
  </sheetData>
  <mergeCells count="32">
    <mergeCell ref="N5:N6"/>
    <mergeCell ref="A1:V1"/>
    <mergeCell ref="A2:V2"/>
    <mergeCell ref="A4:A7"/>
    <mergeCell ref="B4:B7"/>
    <mergeCell ref="C4:D6"/>
    <mergeCell ref="E4:K4"/>
    <mergeCell ref="L4:Q4"/>
    <mergeCell ref="R4:V4"/>
    <mergeCell ref="E5:F6"/>
    <mergeCell ref="G5:G6"/>
    <mergeCell ref="H5:H6"/>
    <mergeCell ref="I5:I6"/>
    <mergeCell ref="J5:J6"/>
    <mergeCell ref="K5:K6"/>
    <mergeCell ref="L5:M6"/>
    <mergeCell ref="A34:B34"/>
    <mergeCell ref="A35:B35"/>
    <mergeCell ref="A36:A37"/>
    <mergeCell ref="A39:V39"/>
    <mergeCell ref="V5:V6"/>
    <mergeCell ref="A8:B8"/>
    <mergeCell ref="A9:B9"/>
    <mergeCell ref="A15:B15"/>
    <mergeCell ref="A22:B22"/>
    <mergeCell ref="A30:B30"/>
    <mergeCell ref="O5:O6"/>
    <mergeCell ref="P5:P6"/>
    <mergeCell ref="Q5:Q6"/>
    <mergeCell ref="R5:S6"/>
    <mergeCell ref="T5:T6"/>
    <mergeCell ref="U5:U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6B81A-2BE3-48A5-B200-AEB0E1A96E3D}">
  <dimension ref="A1:AA867"/>
  <sheetViews>
    <sheetView workbookViewId="0">
      <selection activeCell="AB7" sqref="AB7:AB11"/>
    </sheetView>
  </sheetViews>
  <sheetFormatPr defaultRowHeight="14.25" x14ac:dyDescent="0.2"/>
  <cols>
    <col min="1" max="1" width="5.5703125" style="1" customWidth="1"/>
    <col min="2" max="2" width="4.28515625" style="1" customWidth="1"/>
    <col min="3" max="4" width="3.85546875" style="1" customWidth="1"/>
    <col min="5" max="5" width="26.5703125" style="1" customWidth="1"/>
    <col min="6" max="6" width="8.5703125" style="1" customWidth="1"/>
    <col min="7" max="8" width="7.85546875" style="1" customWidth="1"/>
    <col min="9" max="9" width="7.42578125" style="1" customWidth="1"/>
    <col min="10" max="10" width="8.7109375" style="1" customWidth="1"/>
    <col min="11" max="11" width="9.42578125" style="1" customWidth="1"/>
    <col min="12" max="12" width="9.5703125" style="1" customWidth="1"/>
    <col min="13" max="13" width="9.7109375" style="1" customWidth="1"/>
    <col min="14" max="14" width="8.7109375" style="1" customWidth="1"/>
    <col min="15" max="15" width="9.7109375" style="1" customWidth="1"/>
    <col min="16" max="16" width="8.42578125" style="1" customWidth="1"/>
    <col min="17" max="17" width="9.5703125" style="1" customWidth="1"/>
    <col min="18" max="18" width="9.7109375" style="1" customWidth="1"/>
    <col min="19" max="19" width="8" style="1" customWidth="1"/>
    <col min="20" max="20" width="7.28515625" style="1" customWidth="1"/>
    <col min="21" max="21" width="8.7109375" style="1" customWidth="1"/>
    <col min="22" max="22" width="7.42578125" style="1" customWidth="1"/>
    <col min="23" max="23" width="7.140625" style="1" customWidth="1"/>
    <col min="24" max="24" width="7.7109375" style="1" customWidth="1"/>
    <col min="25" max="26" width="8.42578125" style="1" customWidth="1"/>
    <col min="27" max="16384" width="9.140625" style="1"/>
  </cols>
  <sheetData>
    <row r="1" spans="1:27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3" spans="1:27" ht="17.25" customHeight="1" x14ac:dyDescent="0.25">
      <c r="A3" s="364" t="s">
        <v>172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5" spans="1:27" ht="34.5" customHeight="1" x14ac:dyDescent="0.2">
      <c r="A5" s="371" t="s">
        <v>111</v>
      </c>
      <c r="B5" s="372" t="s">
        <v>173</v>
      </c>
      <c r="C5" s="372" t="s">
        <v>174</v>
      </c>
      <c r="D5" s="410" t="s">
        <v>15</v>
      </c>
      <c r="E5" s="382" t="s">
        <v>175</v>
      </c>
      <c r="F5" s="410" t="s">
        <v>176</v>
      </c>
      <c r="G5" s="382" t="s">
        <v>177</v>
      </c>
      <c r="H5" s="382"/>
      <c r="I5" s="382"/>
      <c r="J5" s="382" t="s">
        <v>59</v>
      </c>
      <c r="K5" s="382" t="s">
        <v>178</v>
      </c>
      <c r="L5" s="382"/>
      <c r="M5" s="382"/>
      <c r="N5" s="382"/>
      <c r="O5" s="382"/>
      <c r="P5" s="382"/>
      <c r="Q5" s="382" t="s">
        <v>49</v>
      </c>
      <c r="R5" s="382"/>
      <c r="S5" s="382" t="s">
        <v>179</v>
      </c>
      <c r="T5" s="382"/>
      <c r="U5" s="382"/>
      <c r="V5" s="382"/>
      <c r="W5" s="382"/>
      <c r="X5" s="382"/>
      <c r="Y5" s="382" t="s">
        <v>49</v>
      </c>
      <c r="Z5" s="382"/>
    </row>
    <row r="6" spans="1:27" ht="39" customHeight="1" x14ac:dyDescent="0.2">
      <c r="A6" s="371"/>
      <c r="B6" s="372"/>
      <c r="C6" s="372"/>
      <c r="D6" s="410"/>
      <c r="E6" s="382"/>
      <c r="F6" s="410"/>
      <c r="G6" s="410" t="s">
        <v>156</v>
      </c>
      <c r="H6" s="410" t="s">
        <v>157</v>
      </c>
      <c r="I6" s="410" t="s">
        <v>158</v>
      </c>
      <c r="J6" s="382"/>
      <c r="K6" s="382" t="s">
        <v>156</v>
      </c>
      <c r="L6" s="382"/>
      <c r="M6" s="382" t="s">
        <v>157</v>
      </c>
      <c r="N6" s="382"/>
      <c r="O6" s="382" t="s">
        <v>158</v>
      </c>
      <c r="P6" s="382"/>
      <c r="Q6" s="382"/>
      <c r="R6" s="382"/>
      <c r="S6" s="382" t="s">
        <v>101</v>
      </c>
      <c r="T6" s="382"/>
      <c r="U6" s="382" t="s">
        <v>102</v>
      </c>
      <c r="V6" s="382" t="s">
        <v>180</v>
      </c>
      <c r="W6" s="382" t="s">
        <v>103</v>
      </c>
      <c r="X6" s="382"/>
      <c r="Y6" s="382"/>
      <c r="Z6" s="382"/>
    </row>
    <row r="7" spans="1:27" ht="21" customHeight="1" x14ac:dyDescent="0.2">
      <c r="A7" s="371"/>
      <c r="B7" s="372"/>
      <c r="C7" s="372"/>
      <c r="D7" s="410"/>
      <c r="E7" s="382"/>
      <c r="F7" s="410"/>
      <c r="G7" s="410"/>
      <c r="H7" s="410"/>
      <c r="I7" s="410"/>
      <c r="J7" s="382"/>
      <c r="K7" s="152" t="s">
        <v>49</v>
      </c>
      <c r="L7" s="152" t="s">
        <v>171</v>
      </c>
      <c r="M7" s="152" t="s">
        <v>49</v>
      </c>
      <c r="N7" s="152" t="s">
        <v>171</v>
      </c>
      <c r="O7" s="152" t="s">
        <v>49</v>
      </c>
      <c r="P7" s="152" t="s">
        <v>171</v>
      </c>
      <c r="Q7" s="152" t="s">
        <v>49</v>
      </c>
      <c r="R7" s="152" t="s">
        <v>171</v>
      </c>
      <c r="S7" s="152" t="s">
        <v>49</v>
      </c>
      <c r="T7" s="152" t="s">
        <v>171</v>
      </c>
      <c r="U7" s="152" t="s">
        <v>49</v>
      </c>
      <c r="V7" s="152" t="s">
        <v>171</v>
      </c>
      <c r="W7" s="152" t="s">
        <v>49</v>
      </c>
      <c r="X7" s="152" t="s">
        <v>171</v>
      </c>
      <c r="Y7" s="152" t="s">
        <v>49</v>
      </c>
      <c r="Z7" s="152" t="s">
        <v>171</v>
      </c>
    </row>
    <row r="8" spans="1:27" ht="15" customHeight="1" thickBot="1" x14ac:dyDescent="0.25">
      <c r="A8" s="411" t="s">
        <v>59</v>
      </c>
      <c r="B8" s="412"/>
      <c r="C8" s="412"/>
      <c r="D8" s="412"/>
      <c r="E8" s="412"/>
      <c r="F8" s="153"/>
      <c r="G8" s="154">
        <f>SUM(G9:G10)</f>
        <v>11201</v>
      </c>
      <c r="H8" s="154">
        <f t="shared" ref="H8:I8" si="0">SUM(H9:H10)</f>
        <v>7744</v>
      </c>
      <c r="I8" s="154">
        <f t="shared" si="0"/>
        <v>4034</v>
      </c>
      <c r="J8" s="154">
        <f>SUM(J9:J10)</f>
        <v>22979</v>
      </c>
      <c r="K8" s="154">
        <f t="shared" ref="K8:Z8" si="1">SUM(K9:K10)</f>
        <v>356904</v>
      </c>
      <c r="L8" s="154">
        <f t="shared" si="1"/>
        <v>174335</v>
      </c>
      <c r="M8" s="154">
        <f t="shared" si="1"/>
        <v>222153</v>
      </c>
      <c r="N8" s="154">
        <f t="shared" si="1"/>
        <v>109739</v>
      </c>
      <c r="O8" s="154">
        <f t="shared" si="1"/>
        <v>101780</v>
      </c>
      <c r="P8" s="154">
        <f t="shared" si="1"/>
        <v>55607</v>
      </c>
      <c r="Q8" s="154">
        <f t="shared" si="1"/>
        <v>680837</v>
      </c>
      <c r="R8" s="154">
        <f t="shared" si="1"/>
        <v>339681</v>
      </c>
      <c r="S8" s="154">
        <f t="shared" si="1"/>
        <v>11467</v>
      </c>
      <c r="T8" s="154">
        <f t="shared" si="1"/>
        <v>10964</v>
      </c>
      <c r="U8" s="154">
        <f t="shared" si="1"/>
        <v>14694</v>
      </c>
      <c r="V8" s="154">
        <f t="shared" si="1"/>
        <v>10830</v>
      </c>
      <c r="W8" s="154">
        <f t="shared" si="1"/>
        <v>7912</v>
      </c>
      <c r="X8" s="154">
        <f t="shared" si="1"/>
        <v>5935</v>
      </c>
      <c r="Y8" s="154">
        <f t="shared" si="1"/>
        <v>34073</v>
      </c>
      <c r="Z8" s="154">
        <f t="shared" si="1"/>
        <v>27729</v>
      </c>
    </row>
    <row r="9" spans="1:27" s="39" customFormat="1" ht="15" customHeight="1" thickBot="1" x14ac:dyDescent="0.3">
      <c r="A9" s="409" t="s">
        <v>181</v>
      </c>
      <c r="B9" s="375"/>
      <c r="C9" s="375"/>
      <c r="D9" s="375"/>
      <c r="E9" s="375"/>
      <c r="F9" s="155"/>
      <c r="G9" s="156">
        <v>10015</v>
      </c>
      <c r="H9" s="157">
        <v>6962</v>
      </c>
      <c r="I9" s="157">
        <v>3516</v>
      </c>
      <c r="J9" s="158">
        <f>SUM(G9:I9)</f>
        <v>20493</v>
      </c>
      <c r="K9" s="159">
        <v>333074</v>
      </c>
      <c r="L9" s="157">
        <v>162584</v>
      </c>
      <c r="M9" s="157">
        <v>207027</v>
      </c>
      <c r="N9" s="157">
        <v>102271</v>
      </c>
      <c r="O9" s="157">
        <v>92398</v>
      </c>
      <c r="P9" s="157">
        <v>51166</v>
      </c>
      <c r="Q9" s="157">
        <f>K9+M9+O9</f>
        <v>632499</v>
      </c>
      <c r="R9" s="160">
        <f>L9+N9+P9</f>
        <v>316021</v>
      </c>
      <c r="S9" s="161">
        <v>10211</v>
      </c>
      <c r="T9" s="157">
        <v>9777</v>
      </c>
      <c r="U9" s="157">
        <v>13208</v>
      </c>
      <c r="V9" s="157">
        <v>9744</v>
      </c>
      <c r="W9" s="157">
        <v>6964</v>
      </c>
      <c r="X9" s="157">
        <v>5298</v>
      </c>
      <c r="Y9" s="161">
        <f>S9+U9+W9</f>
        <v>30383</v>
      </c>
      <c r="Z9" s="160">
        <f>T9+V9+X9</f>
        <v>24819</v>
      </c>
    </row>
    <row r="10" spans="1:27" s="39" customFormat="1" ht="15" customHeight="1" thickBot="1" x14ac:dyDescent="0.3">
      <c r="A10" s="409" t="s">
        <v>182</v>
      </c>
      <c r="B10" s="375"/>
      <c r="C10" s="375"/>
      <c r="D10" s="375"/>
      <c r="E10" s="375"/>
      <c r="F10" s="155"/>
      <c r="G10" s="159">
        <v>1186</v>
      </c>
      <c r="H10" s="157">
        <v>782</v>
      </c>
      <c r="I10" s="157">
        <v>518</v>
      </c>
      <c r="J10" s="158">
        <f t="shared" ref="J10:J33" si="2">SUM(G10:I10)</f>
        <v>2486</v>
      </c>
      <c r="K10" s="159">
        <v>23830</v>
      </c>
      <c r="L10" s="157">
        <v>11751</v>
      </c>
      <c r="M10" s="157">
        <v>15126</v>
      </c>
      <c r="N10" s="157">
        <v>7468</v>
      </c>
      <c r="O10" s="157">
        <v>9382</v>
      </c>
      <c r="P10" s="157">
        <v>4441</v>
      </c>
      <c r="Q10" s="157">
        <f t="shared" ref="Q10:R33" si="3">K10+M10+O10</f>
        <v>48338</v>
      </c>
      <c r="R10" s="160">
        <f t="shared" si="3"/>
        <v>23660</v>
      </c>
      <c r="S10" s="157">
        <v>1256</v>
      </c>
      <c r="T10" s="157">
        <v>1187</v>
      </c>
      <c r="U10" s="157">
        <v>1486</v>
      </c>
      <c r="V10" s="157">
        <v>1086</v>
      </c>
      <c r="W10" s="157">
        <v>948</v>
      </c>
      <c r="X10" s="157">
        <v>637</v>
      </c>
      <c r="Y10" s="161">
        <f t="shared" ref="Y10:Z33" si="4">S10+U10+W10</f>
        <v>3690</v>
      </c>
      <c r="Z10" s="160">
        <f t="shared" si="4"/>
        <v>2910</v>
      </c>
      <c r="AA10" s="1"/>
    </row>
    <row r="11" spans="1:27" ht="15" customHeight="1" thickBot="1" x14ac:dyDescent="0.3">
      <c r="A11" s="162">
        <v>1</v>
      </c>
      <c r="B11" s="21"/>
      <c r="C11" s="21"/>
      <c r="D11" s="21"/>
      <c r="E11" s="21" t="s">
        <v>60</v>
      </c>
      <c r="F11" s="21"/>
      <c r="G11" s="163">
        <v>336</v>
      </c>
      <c r="H11" s="25">
        <v>231</v>
      </c>
      <c r="I11" s="25">
        <v>122</v>
      </c>
      <c r="J11" s="158">
        <f t="shared" si="2"/>
        <v>689</v>
      </c>
      <c r="K11" s="163">
        <v>9514</v>
      </c>
      <c r="L11" s="25">
        <v>4689</v>
      </c>
      <c r="M11" s="25">
        <v>6240</v>
      </c>
      <c r="N11" s="25">
        <v>3125</v>
      </c>
      <c r="O11" s="25">
        <v>2977</v>
      </c>
      <c r="P11" s="25">
        <v>1609</v>
      </c>
      <c r="Q11" s="157">
        <f t="shared" si="3"/>
        <v>18731</v>
      </c>
      <c r="R11" s="160">
        <f t="shared" si="3"/>
        <v>9423</v>
      </c>
      <c r="S11" s="25">
        <v>344</v>
      </c>
      <c r="T11" s="25">
        <v>335</v>
      </c>
      <c r="U11" s="25">
        <v>369</v>
      </c>
      <c r="V11" s="25">
        <v>279</v>
      </c>
      <c r="W11" s="25">
        <v>317</v>
      </c>
      <c r="X11" s="25">
        <v>222</v>
      </c>
      <c r="Y11" s="161">
        <f t="shared" si="4"/>
        <v>1030</v>
      </c>
      <c r="Z11" s="160">
        <f t="shared" si="4"/>
        <v>836</v>
      </c>
      <c r="AA11" s="39"/>
    </row>
    <row r="12" spans="1:27" ht="15" customHeight="1" thickBot="1" x14ac:dyDescent="0.25">
      <c r="A12" s="164">
        <v>2</v>
      </c>
      <c r="B12" s="14"/>
      <c r="C12" s="14"/>
      <c r="D12" s="14"/>
      <c r="E12" s="14" t="s">
        <v>183</v>
      </c>
      <c r="F12" s="14"/>
      <c r="G12" s="165">
        <v>490</v>
      </c>
      <c r="H12" s="18">
        <v>306</v>
      </c>
      <c r="I12" s="18">
        <v>196</v>
      </c>
      <c r="J12" s="158">
        <f t="shared" si="2"/>
        <v>992</v>
      </c>
      <c r="K12" s="165">
        <v>11728</v>
      </c>
      <c r="L12" s="18">
        <v>5785</v>
      </c>
      <c r="M12" s="18">
        <v>7981</v>
      </c>
      <c r="N12" s="18">
        <v>4032</v>
      </c>
      <c r="O12" s="18">
        <v>5279</v>
      </c>
      <c r="P12" s="18">
        <v>2815</v>
      </c>
      <c r="Q12" s="157">
        <f t="shared" si="3"/>
        <v>24988</v>
      </c>
      <c r="R12" s="160">
        <f t="shared" si="3"/>
        <v>12632</v>
      </c>
      <c r="S12" s="165">
        <v>564</v>
      </c>
      <c r="T12" s="18">
        <v>478</v>
      </c>
      <c r="U12" s="18">
        <v>672</v>
      </c>
      <c r="V12" s="18">
        <v>465</v>
      </c>
      <c r="W12" s="18">
        <v>419</v>
      </c>
      <c r="X12" s="18">
        <v>292</v>
      </c>
      <c r="Y12" s="161">
        <f t="shared" si="4"/>
        <v>1655</v>
      </c>
      <c r="Z12" s="160">
        <f t="shared" si="4"/>
        <v>1235</v>
      </c>
    </row>
    <row r="13" spans="1:27" ht="15" customHeight="1" thickBot="1" x14ac:dyDescent="0.3">
      <c r="A13" s="162">
        <v>3</v>
      </c>
      <c r="B13" s="21"/>
      <c r="C13" s="21"/>
      <c r="D13" s="21"/>
      <c r="E13" s="21" t="s">
        <v>62</v>
      </c>
      <c r="F13" s="21"/>
      <c r="G13" s="163">
        <v>327</v>
      </c>
      <c r="H13" s="25">
        <v>234</v>
      </c>
      <c r="I13" s="25">
        <v>95</v>
      </c>
      <c r="J13" s="158">
        <f t="shared" si="2"/>
        <v>656</v>
      </c>
      <c r="K13" s="163">
        <v>9754</v>
      </c>
      <c r="L13" s="25">
        <v>4755</v>
      </c>
      <c r="M13" s="25">
        <v>6038</v>
      </c>
      <c r="N13" s="25">
        <v>3016</v>
      </c>
      <c r="O13" s="25">
        <v>2341</v>
      </c>
      <c r="P13" s="25">
        <v>1397</v>
      </c>
      <c r="Q13" s="157">
        <f t="shared" si="3"/>
        <v>18133</v>
      </c>
      <c r="R13" s="160">
        <f t="shared" si="3"/>
        <v>9168</v>
      </c>
      <c r="S13" s="163">
        <v>326</v>
      </c>
      <c r="T13" s="25">
        <v>308</v>
      </c>
      <c r="U13" s="25">
        <v>404</v>
      </c>
      <c r="V13" s="25">
        <v>282</v>
      </c>
      <c r="W13" s="25">
        <v>206</v>
      </c>
      <c r="X13" s="25">
        <v>163</v>
      </c>
      <c r="Y13" s="161">
        <f t="shared" si="4"/>
        <v>936</v>
      </c>
      <c r="Z13" s="160">
        <f t="shared" si="4"/>
        <v>753</v>
      </c>
      <c r="AA13" s="39"/>
    </row>
    <row r="14" spans="1:27" ht="15" customHeight="1" thickBot="1" x14ac:dyDescent="0.25">
      <c r="A14" s="164">
        <v>4</v>
      </c>
      <c r="B14" s="14"/>
      <c r="C14" s="14"/>
      <c r="D14" s="14"/>
      <c r="E14" s="14" t="s">
        <v>63</v>
      </c>
      <c r="F14" s="14"/>
      <c r="G14" s="165">
        <v>218</v>
      </c>
      <c r="H14" s="18">
        <v>154</v>
      </c>
      <c r="I14" s="18">
        <v>73</v>
      </c>
      <c r="J14" s="158">
        <f t="shared" si="2"/>
        <v>445</v>
      </c>
      <c r="K14" s="165">
        <v>5675</v>
      </c>
      <c r="L14" s="18">
        <v>2736</v>
      </c>
      <c r="M14" s="18">
        <v>3784</v>
      </c>
      <c r="N14" s="18">
        <v>1851</v>
      </c>
      <c r="O14" s="18">
        <v>1665</v>
      </c>
      <c r="P14" s="18">
        <v>890</v>
      </c>
      <c r="Q14" s="157">
        <f t="shared" si="3"/>
        <v>11124</v>
      </c>
      <c r="R14" s="160">
        <f t="shared" si="3"/>
        <v>5477</v>
      </c>
      <c r="S14" s="165">
        <v>214</v>
      </c>
      <c r="T14" s="18">
        <v>206</v>
      </c>
      <c r="U14" s="18">
        <v>258</v>
      </c>
      <c r="V14" s="18">
        <v>181</v>
      </c>
      <c r="W14" s="18">
        <v>169</v>
      </c>
      <c r="X14" s="18">
        <v>127</v>
      </c>
      <c r="Y14" s="161">
        <f t="shared" si="4"/>
        <v>641</v>
      </c>
      <c r="Z14" s="160">
        <f t="shared" si="4"/>
        <v>514</v>
      </c>
    </row>
    <row r="15" spans="1:27" ht="15" customHeight="1" thickBot="1" x14ac:dyDescent="0.3">
      <c r="A15" s="162">
        <v>5</v>
      </c>
      <c r="B15" s="21"/>
      <c r="C15" s="21"/>
      <c r="D15" s="21"/>
      <c r="E15" s="21" t="s">
        <v>184</v>
      </c>
      <c r="F15" s="21"/>
      <c r="G15" s="163">
        <v>254</v>
      </c>
      <c r="H15" s="25">
        <v>175</v>
      </c>
      <c r="I15" s="25">
        <v>101</v>
      </c>
      <c r="J15" s="158">
        <f t="shared" si="2"/>
        <v>530</v>
      </c>
      <c r="K15" s="163">
        <v>5788</v>
      </c>
      <c r="L15" s="25">
        <v>2780</v>
      </c>
      <c r="M15" s="25">
        <v>4076</v>
      </c>
      <c r="N15" s="25">
        <v>1985</v>
      </c>
      <c r="O15" s="25">
        <v>2037</v>
      </c>
      <c r="P15" s="25">
        <v>1165</v>
      </c>
      <c r="Q15" s="157">
        <f t="shared" si="3"/>
        <v>11901</v>
      </c>
      <c r="R15" s="160">
        <f t="shared" si="3"/>
        <v>5930</v>
      </c>
      <c r="S15" s="163">
        <v>257</v>
      </c>
      <c r="T15" s="25">
        <v>249</v>
      </c>
      <c r="U15" s="25">
        <v>346</v>
      </c>
      <c r="V15" s="25">
        <v>243</v>
      </c>
      <c r="W15" s="25">
        <v>174</v>
      </c>
      <c r="X15" s="25">
        <v>139</v>
      </c>
      <c r="Y15" s="161">
        <f t="shared" si="4"/>
        <v>777</v>
      </c>
      <c r="Z15" s="160">
        <f t="shared" si="4"/>
        <v>631</v>
      </c>
      <c r="AA15" s="39"/>
    </row>
    <row r="16" spans="1:27" ht="15" customHeight="1" thickBot="1" x14ac:dyDescent="0.25">
      <c r="A16" s="164">
        <v>6</v>
      </c>
      <c r="B16" s="14"/>
      <c r="C16" s="14"/>
      <c r="D16" s="14"/>
      <c r="E16" s="14" t="s">
        <v>65</v>
      </c>
      <c r="F16" s="14"/>
      <c r="G16" s="165">
        <v>243</v>
      </c>
      <c r="H16" s="18">
        <v>172</v>
      </c>
      <c r="I16" s="18">
        <v>66</v>
      </c>
      <c r="J16" s="158">
        <f t="shared" si="2"/>
        <v>481</v>
      </c>
      <c r="K16" s="165">
        <v>7755</v>
      </c>
      <c r="L16" s="18">
        <v>3721</v>
      </c>
      <c r="M16" s="18">
        <v>4974</v>
      </c>
      <c r="N16" s="18">
        <v>2429</v>
      </c>
      <c r="O16" s="18">
        <v>1900</v>
      </c>
      <c r="P16" s="18">
        <v>1108</v>
      </c>
      <c r="Q16" s="157">
        <f t="shared" si="3"/>
        <v>14629</v>
      </c>
      <c r="R16" s="160">
        <f t="shared" si="3"/>
        <v>7258</v>
      </c>
      <c r="S16" s="165">
        <v>240</v>
      </c>
      <c r="T16" s="18">
        <v>235</v>
      </c>
      <c r="U16" s="18">
        <v>287</v>
      </c>
      <c r="V16" s="18">
        <v>213</v>
      </c>
      <c r="W16" s="18">
        <v>137</v>
      </c>
      <c r="X16" s="18">
        <v>97</v>
      </c>
      <c r="Y16" s="161">
        <f t="shared" si="4"/>
        <v>664</v>
      </c>
      <c r="Z16" s="160">
        <f t="shared" si="4"/>
        <v>545</v>
      </c>
    </row>
    <row r="17" spans="1:27" ht="15" customHeight="1" thickBot="1" x14ac:dyDescent="0.3">
      <c r="A17" s="162">
        <v>7</v>
      </c>
      <c r="B17" s="21"/>
      <c r="C17" s="21"/>
      <c r="D17" s="21"/>
      <c r="E17" s="21" t="s">
        <v>66</v>
      </c>
      <c r="F17" s="21"/>
      <c r="G17" s="163">
        <v>293</v>
      </c>
      <c r="H17" s="25">
        <v>201</v>
      </c>
      <c r="I17" s="25">
        <v>100</v>
      </c>
      <c r="J17" s="158">
        <f t="shared" si="2"/>
        <v>594</v>
      </c>
      <c r="K17" s="163">
        <v>9236</v>
      </c>
      <c r="L17" s="25">
        <v>4514</v>
      </c>
      <c r="M17" s="25">
        <v>5705</v>
      </c>
      <c r="N17" s="25">
        <v>2766</v>
      </c>
      <c r="O17" s="25">
        <v>2481</v>
      </c>
      <c r="P17" s="25">
        <v>1442</v>
      </c>
      <c r="Q17" s="157">
        <f t="shared" si="3"/>
        <v>17422</v>
      </c>
      <c r="R17" s="160">
        <f t="shared" si="3"/>
        <v>8722</v>
      </c>
      <c r="S17" s="163">
        <v>291</v>
      </c>
      <c r="T17" s="25">
        <v>286</v>
      </c>
      <c r="U17" s="25">
        <v>370</v>
      </c>
      <c r="V17" s="25">
        <v>271</v>
      </c>
      <c r="W17" s="25">
        <v>202</v>
      </c>
      <c r="X17" s="25">
        <v>150</v>
      </c>
      <c r="Y17" s="161">
        <f t="shared" si="4"/>
        <v>863</v>
      </c>
      <c r="Z17" s="160">
        <f t="shared" si="4"/>
        <v>707</v>
      </c>
      <c r="AA17" s="39"/>
    </row>
    <row r="18" spans="1:27" ht="15" customHeight="1" thickBot="1" x14ac:dyDescent="0.25">
      <c r="A18" s="164">
        <v>8</v>
      </c>
      <c r="B18" s="14"/>
      <c r="C18" s="14"/>
      <c r="D18" s="14"/>
      <c r="E18" s="14" t="s">
        <v>67</v>
      </c>
      <c r="F18" s="14"/>
      <c r="G18" s="165">
        <v>158</v>
      </c>
      <c r="H18" s="18">
        <v>132</v>
      </c>
      <c r="I18" s="18">
        <v>52</v>
      </c>
      <c r="J18" s="158">
        <f t="shared" si="2"/>
        <v>342</v>
      </c>
      <c r="K18" s="165">
        <v>4143</v>
      </c>
      <c r="L18" s="18">
        <v>1971</v>
      </c>
      <c r="M18" s="18">
        <v>3110</v>
      </c>
      <c r="N18" s="18">
        <v>1523</v>
      </c>
      <c r="O18" s="18">
        <v>1204</v>
      </c>
      <c r="P18" s="18">
        <v>711</v>
      </c>
      <c r="Q18" s="157">
        <f t="shared" si="3"/>
        <v>8457</v>
      </c>
      <c r="R18" s="160">
        <f t="shared" si="3"/>
        <v>4205</v>
      </c>
      <c r="S18" s="165">
        <v>163</v>
      </c>
      <c r="T18" s="18">
        <v>155</v>
      </c>
      <c r="U18" s="18">
        <v>230</v>
      </c>
      <c r="V18" s="18">
        <v>182</v>
      </c>
      <c r="W18" s="18">
        <v>130</v>
      </c>
      <c r="X18" s="18">
        <v>99</v>
      </c>
      <c r="Y18" s="161">
        <f t="shared" si="4"/>
        <v>523</v>
      </c>
      <c r="Z18" s="160">
        <f t="shared" si="4"/>
        <v>436</v>
      </c>
    </row>
    <row r="19" spans="1:27" ht="15" customHeight="1" thickBot="1" x14ac:dyDescent="0.3">
      <c r="A19" s="162">
        <v>9</v>
      </c>
      <c r="B19" s="21"/>
      <c r="C19" s="21"/>
      <c r="D19" s="21"/>
      <c r="E19" s="21" t="s">
        <v>68</v>
      </c>
      <c r="F19" s="21"/>
      <c r="G19" s="163">
        <v>277</v>
      </c>
      <c r="H19" s="25">
        <v>228</v>
      </c>
      <c r="I19" s="25">
        <v>117</v>
      </c>
      <c r="J19" s="158">
        <f t="shared" si="2"/>
        <v>622</v>
      </c>
      <c r="K19" s="163">
        <v>7302</v>
      </c>
      <c r="L19" s="25">
        <v>3530</v>
      </c>
      <c r="M19" s="25">
        <v>5587</v>
      </c>
      <c r="N19" s="25">
        <v>2792</v>
      </c>
      <c r="O19" s="25">
        <v>2646</v>
      </c>
      <c r="P19" s="25">
        <v>1405</v>
      </c>
      <c r="Q19" s="157">
        <f t="shared" si="3"/>
        <v>15535</v>
      </c>
      <c r="R19" s="160">
        <f t="shared" si="3"/>
        <v>7727</v>
      </c>
      <c r="S19" s="163">
        <v>279</v>
      </c>
      <c r="T19" s="25">
        <v>256</v>
      </c>
      <c r="U19" s="25">
        <v>457</v>
      </c>
      <c r="V19" s="25">
        <v>330</v>
      </c>
      <c r="W19" s="25">
        <v>190</v>
      </c>
      <c r="X19" s="25">
        <v>144</v>
      </c>
      <c r="Y19" s="161">
        <f t="shared" si="4"/>
        <v>926</v>
      </c>
      <c r="Z19" s="160">
        <f t="shared" si="4"/>
        <v>730</v>
      </c>
      <c r="AA19" s="39"/>
    </row>
    <row r="20" spans="1:27" ht="15" customHeight="1" thickBot="1" x14ac:dyDescent="0.25">
      <c r="A20" s="164">
        <v>10</v>
      </c>
      <c r="B20" s="14"/>
      <c r="C20" s="14"/>
      <c r="D20" s="14"/>
      <c r="E20" s="14" t="s">
        <v>69</v>
      </c>
      <c r="F20" s="14"/>
      <c r="G20" s="165">
        <v>414</v>
      </c>
      <c r="H20" s="18">
        <v>300</v>
      </c>
      <c r="I20" s="18">
        <v>158</v>
      </c>
      <c r="J20" s="158">
        <f t="shared" si="2"/>
        <v>872</v>
      </c>
      <c r="K20" s="165">
        <v>11743</v>
      </c>
      <c r="L20" s="18">
        <v>5855</v>
      </c>
      <c r="M20" s="18">
        <v>7929</v>
      </c>
      <c r="N20" s="18">
        <v>3883</v>
      </c>
      <c r="O20" s="18">
        <v>3599</v>
      </c>
      <c r="P20" s="18">
        <v>2063</v>
      </c>
      <c r="Q20" s="157">
        <f t="shared" si="3"/>
        <v>23271</v>
      </c>
      <c r="R20" s="160">
        <f t="shared" si="3"/>
        <v>11801</v>
      </c>
      <c r="S20" s="165">
        <v>428</v>
      </c>
      <c r="T20" s="18">
        <v>413</v>
      </c>
      <c r="U20" s="18">
        <v>496</v>
      </c>
      <c r="V20" s="18">
        <v>352</v>
      </c>
      <c r="W20" s="18">
        <v>321</v>
      </c>
      <c r="X20" s="18">
        <v>238</v>
      </c>
      <c r="Y20" s="161">
        <f t="shared" si="4"/>
        <v>1245</v>
      </c>
      <c r="Z20" s="160">
        <f t="shared" si="4"/>
        <v>1003</v>
      </c>
    </row>
    <row r="21" spans="1:27" ht="15" customHeight="1" thickBot="1" x14ac:dyDescent="0.3">
      <c r="A21" s="162">
        <v>11</v>
      </c>
      <c r="B21" s="21"/>
      <c r="C21" s="21"/>
      <c r="D21" s="21"/>
      <c r="E21" s="21" t="s">
        <v>70</v>
      </c>
      <c r="F21" s="21"/>
      <c r="G21" s="163">
        <v>240</v>
      </c>
      <c r="H21" s="25">
        <v>172</v>
      </c>
      <c r="I21" s="25">
        <v>81</v>
      </c>
      <c r="J21" s="158">
        <f t="shared" si="2"/>
        <v>493</v>
      </c>
      <c r="K21" s="163">
        <v>7678</v>
      </c>
      <c r="L21" s="25">
        <v>3744</v>
      </c>
      <c r="M21" s="25">
        <v>4598</v>
      </c>
      <c r="N21" s="25">
        <v>2276</v>
      </c>
      <c r="O21" s="25">
        <v>1858</v>
      </c>
      <c r="P21" s="25">
        <v>1088</v>
      </c>
      <c r="Q21" s="157">
        <f t="shared" si="3"/>
        <v>14134</v>
      </c>
      <c r="R21" s="160">
        <f t="shared" si="3"/>
        <v>7108</v>
      </c>
      <c r="S21" s="163">
        <v>241</v>
      </c>
      <c r="T21" s="25">
        <v>237</v>
      </c>
      <c r="U21" s="25">
        <v>317</v>
      </c>
      <c r="V21" s="25">
        <v>241</v>
      </c>
      <c r="W21" s="25">
        <v>162</v>
      </c>
      <c r="X21" s="25">
        <v>130</v>
      </c>
      <c r="Y21" s="161">
        <f t="shared" si="4"/>
        <v>720</v>
      </c>
      <c r="Z21" s="160">
        <f t="shared" si="4"/>
        <v>608</v>
      </c>
      <c r="AA21" s="39"/>
    </row>
    <row r="22" spans="1:27" ht="15" customHeight="1" thickBot="1" x14ac:dyDescent="0.25">
      <c r="A22" s="164">
        <v>12</v>
      </c>
      <c r="B22" s="14"/>
      <c r="C22" s="14"/>
      <c r="D22" s="14"/>
      <c r="E22" s="14" t="s">
        <v>71</v>
      </c>
      <c r="F22" s="14"/>
      <c r="G22" s="165">
        <v>225</v>
      </c>
      <c r="H22" s="18">
        <v>148</v>
      </c>
      <c r="I22" s="18">
        <v>66</v>
      </c>
      <c r="J22" s="158">
        <f t="shared" si="2"/>
        <v>439</v>
      </c>
      <c r="K22" s="165">
        <v>6929</v>
      </c>
      <c r="L22" s="18">
        <v>3381</v>
      </c>
      <c r="M22" s="18">
        <v>4075</v>
      </c>
      <c r="N22" s="18">
        <v>2013</v>
      </c>
      <c r="O22" s="18">
        <v>1862</v>
      </c>
      <c r="P22" s="18">
        <v>1055</v>
      </c>
      <c r="Q22" s="157">
        <f t="shared" si="3"/>
        <v>12866</v>
      </c>
      <c r="R22" s="160">
        <f t="shared" si="3"/>
        <v>6449</v>
      </c>
      <c r="S22" s="165">
        <v>225</v>
      </c>
      <c r="T22" s="18">
        <v>219</v>
      </c>
      <c r="U22" s="18">
        <v>244</v>
      </c>
      <c r="V22" s="18">
        <v>166</v>
      </c>
      <c r="W22" s="18">
        <v>157</v>
      </c>
      <c r="X22" s="18">
        <v>116</v>
      </c>
      <c r="Y22" s="161">
        <f t="shared" si="4"/>
        <v>626</v>
      </c>
      <c r="Z22" s="160">
        <f t="shared" si="4"/>
        <v>501</v>
      </c>
    </row>
    <row r="23" spans="1:27" s="178" customFormat="1" ht="15" customHeight="1" thickBot="1" x14ac:dyDescent="0.3">
      <c r="A23" s="344">
        <v>13</v>
      </c>
      <c r="B23" s="320"/>
      <c r="C23" s="320"/>
      <c r="D23" s="320"/>
      <c r="E23" s="320" t="s">
        <v>185</v>
      </c>
      <c r="F23" s="320"/>
      <c r="G23" s="345">
        <v>367</v>
      </c>
      <c r="H23" s="324">
        <v>266</v>
      </c>
      <c r="I23" s="324">
        <v>150</v>
      </c>
      <c r="J23" s="346">
        <f t="shared" si="2"/>
        <v>783</v>
      </c>
      <c r="K23" s="345">
        <v>10832</v>
      </c>
      <c r="L23" s="324">
        <v>5264</v>
      </c>
      <c r="M23" s="324">
        <v>7091</v>
      </c>
      <c r="N23" s="324">
        <v>3456</v>
      </c>
      <c r="O23" s="324">
        <v>3259</v>
      </c>
      <c r="P23" s="324">
        <v>1746</v>
      </c>
      <c r="Q23" s="327">
        <f t="shared" si="3"/>
        <v>21182</v>
      </c>
      <c r="R23" s="347">
        <f t="shared" si="3"/>
        <v>10466</v>
      </c>
      <c r="S23" s="345">
        <v>374</v>
      </c>
      <c r="T23" s="324">
        <v>357</v>
      </c>
      <c r="U23" s="324">
        <v>427</v>
      </c>
      <c r="V23" s="324">
        <v>316</v>
      </c>
      <c r="W23" s="324">
        <v>297</v>
      </c>
      <c r="X23" s="324">
        <v>229</v>
      </c>
      <c r="Y23" s="348">
        <f t="shared" si="4"/>
        <v>1098</v>
      </c>
      <c r="Z23" s="347">
        <f t="shared" si="4"/>
        <v>902</v>
      </c>
      <c r="AA23" s="349"/>
    </row>
    <row r="24" spans="1:27" ht="15" customHeight="1" thickBot="1" x14ac:dyDescent="0.25">
      <c r="A24" s="164">
        <v>14</v>
      </c>
      <c r="B24" s="14"/>
      <c r="C24" s="14"/>
      <c r="D24" s="14"/>
      <c r="E24" s="14" t="s">
        <v>73</v>
      </c>
      <c r="F24" s="14"/>
      <c r="G24" s="165">
        <v>327</v>
      </c>
      <c r="H24" s="18">
        <v>221</v>
      </c>
      <c r="I24" s="18">
        <v>94</v>
      </c>
      <c r="J24" s="158">
        <f t="shared" si="2"/>
        <v>642</v>
      </c>
      <c r="K24" s="165">
        <v>9254</v>
      </c>
      <c r="L24" s="18">
        <v>4430</v>
      </c>
      <c r="M24" s="18">
        <v>5880</v>
      </c>
      <c r="N24" s="18">
        <v>2779</v>
      </c>
      <c r="O24" s="18">
        <v>2186</v>
      </c>
      <c r="P24" s="18">
        <v>1206</v>
      </c>
      <c r="Q24" s="157">
        <f t="shared" si="3"/>
        <v>17320</v>
      </c>
      <c r="R24" s="160">
        <f t="shared" si="3"/>
        <v>8415</v>
      </c>
      <c r="S24" s="165">
        <v>332</v>
      </c>
      <c r="T24" s="18">
        <v>326</v>
      </c>
      <c r="U24" s="18">
        <v>339</v>
      </c>
      <c r="V24" s="18">
        <v>254</v>
      </c>
      <c r="W24" s="18">
        <v>193</v>
      </c>
      <c r="X24" s="18">
        <v>150</v>
      </c>
      <c r="Y24" s="161">
        <f t="shared" si="4"/>
        <v>864</v>
      </c>
      <c r="Z24" s="160">
        <f t="shared" si="4"/>
        <v>730</v>
      </c>
    </row>
    <row r="25" spans="1:27" ht="15" customHeight="1" thickBot="1" x14ac:dyDescent="0.3">
      <c r="A25" s="162">
        <v>15</v>
      </c>
      <c r="B25" s="21"/>
      <c r="C25" s="21"/>
      <c r="D25" s="21"/>
      <c r="E25" s="21" t="s">
        <v>74</v>
      </c>
      <c r="F25" s="21"/>
      <c r="G25" s="163">
        <v>358</v>
      </c>
      <c r="H25" s="25">
        <v>252</v>
      </c>
      <c r="I25" s="25">
        <v>119</v>
      </c>
      <c r="J25" s="158">
        <f t="shared" si="2"/>
        <v>729</v>
      </c>
      <c r="K25" s="163">
        <v>9215</v>
      </c>
      <c r="L25" s="25">
        <v>4446</v>
      </c>
      <c r="M25" s="25">
        <v>6362</v>
      </c>
      <c r="N25" s="25">
        <v>3234</v>
      </c>
      <c r="O25" s="25">
        <v>2951</v>
      </c>
      <c r="P25" s="25">
        <v>1663</v>
      </c>
      <c r="Q25" s="157">
        <f t="shared" si="3"/>
        <v>18528</v>
      </c>
      <c r="R25" s="160">
        <f t="shared" si="3"/>
        <v>9343</v>
      </c>
      <c r="S25" s="163">
        <v>364</v>
      </c>
      <c r="T25" s="25">
        <v>345</v>
      </c>
      <c r="U25" s="25">
        <v>453</v>
      </c>
      <c r="V25" s="25">
        <v>294</v>
      </c>
      <c r="W25" s="25">
        <v>236</v>
      </c>
      <c r="X25" s="25">
        <v>150</v>
      </c>
      <c r="Y25" s="161">
        <f t="shared" si="4"/>
        <v>1053</v>
      </c>
      <c r="Z25" s="160">
        <f t="shared" si="4"/>
        <v>789</v>
      </c>
      <c r="AA25" s="39"/>
    </row>
    <row r="26" spans="1:27" ht="15" customHeight="1" thickBot="1" x14ac:dyDescent="0.25">
      <c r="A26" s="164">
        <v>16</v>
      </c>
      <c r="B26" s="14"/>
      <c r="C26" s="14"/>
      <c r="D26" s="14"/>
      <c r="E26" s="14" t="s">
        <v>75</v>
      </c>
      <c r="F26" s="14"/>
      <c r="G26" s="165">
        <v>333</v>
      </c>
      <c r="H26" s="18">
        <v>241</v>
      </c>
      <c r="I26" s="18">
        <v>157</v>
      </c>
      <c r="J26" s="158">
        <f t="shared" si="2"/>
        <v>731</v>
      </c>
      <c r="K26" s="165">
        <v>10073</v>
      </c>
      <c r="L26" s="18">
        <v>4908</v>
      </c>
      <c r="M26" s="18">
        <v>6470</v>
      </c>
      <c r="N26" s="18">
        <v>3186</v>
      </c>
      <c r="O26" s="18">
        <v>3663</v>
      </c>
      <c r="P26" s="18">
        <v>1976</v>
      </c>
      <c r="Q26" s="157">
        <f t="shared" si="3"/>
        <v>20206</v>
      </c>
      <c r="R26" s="160">
        <f t="shared" si="3"/>
        <v>10070</v>
      </c>
      <c r="S26" s="18">
        <v>335</v>
      </c>
      <c r="T26" s="18">
        <v>314</v>
      </c>
      <c r="U26" s="18">
        <v>462</v>
      </c>
      <c r="V26" s="18">
        <v>320</v>
      </c>
      <c r="W26" s="18">
        <v>253</v>
      </c>
      <c r="X26" s="18">
        <v>177</v>
      </c>
      <c r="Y26" s="161">
        <f t="shared" si="4"/>
        <v>1050</v>
      </c>
      <c r="Z26" s="160">
        <f t="shared" si="4"/>
        <v>811</v>
      </c>
    </row>
    <row r="27" spans="1:27" ht="15" customHeight="1" thickBot="1" x14ac:dyDescent="0.3">
      <c r="A27" s="162">
        <v>17</v>
      </c>
      <c r="B27" s="21"/>
      <c r="C27" s="21"/>
      <c r="D27" s="21"/>
      <c r="E27" s="21" t="s">
        <v>76</v>
      </c>
      <c r="F27" s="21"/>
      <c r="G27" s="163">
        <v>481</v>
      </c>
      <c r="H27" s="25">
        <v>345</v>
      </c>
      <c r="I27" s="25">
        <v>207</v>
      </c>
      <c r="J27" s="158">
        <f t="shared" si="2"/>
        <v>1033</v>
      </c>
      <c r="K27" s="163">
        <v>14663</v>
      </c>
      <c r="L27" s="25">
        <v>7076</v>
      </c>
      <c r="M27" s="25">
        <v>9675</v>
      </c>
      <c r="N27" s="25">
        <v>4923</v>
      </c>
      <c r="O27" s="25">
        <v>4740</v>
      </c>
      <c r="P27" s="25">
        <v>2615</v>
      </c>
      <c r="Q27" s="157">
        <f t="shared" si="3"/>
        <v>29078</v>
      </c>
      <c r="R27" s="160">
        <f t="shared" si="3"/>
        <v>14614</v>
      </c>
      <c r="S27" s="25">
        <v>480</v>
      </c>
      <c r="T27" s="25">
        <v>453</v>
      </c>
      <c r="U27" s="25">
        <v>721</v>
      </c>
      <c r="V27" s="25">
        <v>501</v>
      </c>
      <c r="W27" s="25">
        <v>338</v>
      </c>
      <c r="X27" s="25">
        <v>248</v>
      </c>
      <c r="Y27" s="161">
        <f t="shared" si="4"/>
        <v>1539</v>
      </c>
      <c r="Z27" s="160">
        <f t="shared" si="4"/>
        <v>1202</v>
      </c>
      <c r="AA27" s="39"/>
    </row>
    <row r="28" spans="1:27" ht="15" customHeight="1" thickBot="1" x14ac:dyDescent="0.25">
      <c r="A28" s="164">
        <v>18</v>
      </c>
      <c r="B28" s="14"/>
      <c r="C28" s="14"/>
      <c r="D28" s="14"/>
      <c r="E28" s="14" t="s">
        <v>77</v>
      </c>
      <c r="F28" s="14"/>
      <c r="G28" s="165">
        <v>296</v>
      </c>
      <c r="H28" s="18">
        <v>211</v>
      </c>
      <c r="I28" s="18">
        <v>89</v>
      </c>
      <c r="J28" s="158">
        <f t="shared" si="2"/>
        <v>596</v>
      </c>
      <c r="K28" s="165">
        <v>8136</v>
      </c>
      <c r="L28" s="18">
        <v>4000</v>
      </c>
      <c r="M28" s="18">
        <v>5356</v>
      </c>
      <c r="N28" s="18">
        <v>2619</v>
      </c>
      <c r="O28" s="18">
        <v>2258</v>
      </c>
      <c r="P28" s="18">
        <v>1274</v>
      </c>
      <c r="Q28" s="157">
        <f t="shared" si="3"/>
        <v>15750</v>
      </c>
      <c r="R28" s="160">
        <f t="shared" si="3"/>
        <v>7893</v>
      </c>
      <c r="S28" s="18">
        <v>296</v>
      </c>
      <c r="T28" s="18">
        <v>283</v>
      </c>
      <c r="U28" s="18">
        <v>383</v>
      </c>
      <c r="V28" s="18">
        <v>265</v>
      </c>
      <c r="W28" s="18">
        <v>113</v>
      </c>
      <c r="X28" s="18">
        <v>78</v>
      </c>
      <c r="Y28" s="161">
        <f t="shared" si="4"/>
        <v>792</v>
      </c>
      <c r="Z28" s="160">
        <f t="shared" si="4"/>
        <v>626</v>
      </c>
    </row>
    <row r="29" spans="1:27" s="178" customFormat="1" ht="15" customHeight="1" thickBot="1" x14ac:dyDescent="0.3">
      <c r="A29" s="344">
        <v>19</v>
      </c>
      <c r="B29" s="320"/>
      <c r="C29" s="320"/>
      <c r="D29" s="320"/>
      <c r="E29" s="320" t="s">
        <v>186</v>
      </c>
      <c r="F29" s="320"/>
      <c r="G29" s="345">
        <v>354</v>
      </c>
      <c r="H29" s="324">
        <v>257</v>
      </c>
      <c r="I29" s="324">
        <v>141</v>
      </c>
      <c r="J29" s="346">
        <f t="shared" si="2"/>
        <v>752</v>
      </c>
      <c r="K29" s="345">
        <v>11525</v>
      </c>
      <c r="L29" s="324">
        <v>5658</v>
      </c>
      <c r="M29" s="324">
        <v>7718</v>
      </c>
      <c r="N29" s="324">
        <v>3820</v>
      </c>
      <c r="O29" s="324">
        <v>3478</v>
      </c>
      <c r="P29" s="324">
        <v>1919</v>
      </c>
      <c r="Q29" s="327">
        <f t="shared" si="3"/>
        <v>22721</v>
      </c>
      <c r="R29" s="347">
        <f t="shared" si="3"/>
        <v>11397</v>
      </c>
      <c r="S29" s="324">
        <v>351</v>
      </c>
      <c r="T29" s="324">
        <v>331</v>
      </c>
      <c r="U29" s="324">
        <v>473</v>
      </c>
      <c r="V29" s="324">
        <v>367</v>
      </c>
      <c r="W29" s="324">
        <v>301</v>
      </c>
      <c r="X29" s="324">
        <v>243</v>
      </c>
      <c r="Y29" s="348">
        <f t="shared" si="4"/>
        <v>1125</v>
      </c>
      <c r="Z29" s="347">
        <f t="shared" si="4"/>
        <v>941</v>
      </c>
      <c r="AA29" s="349"/>
    </row>
    <row r="30" spans="1:27" ht="15" customHeight="1" thickBot="1" x14ac:dyDescent="0.25">
      <c r="A30" s="164">
        <v>20</v>
      </c>
      <c r="B30" s="14"/>
      <c r="C30" s="14"/>
      <c r="D30" s="14"/>
      <c r="E30" s="14" t="s">
        <v>79</v>
      </c>
      <c r="F30" s="14"/>
      <c r="G30" s="165">
        <v>4811</v>
      </c>
      <c r="H30" s="18">
        <v>3162</v>
      </c>
      <c r="I30" s="18">
        <v>1653</v>
      </c>
      <c r="J30" s="158">
        <f t="shared" si="2"/>
        <v>9626</v>
      </c>
      <c r="K30" s="165">
        <v>172220</v>
      </c>
      <c r="L30" s="18">
        <v>84376</v>
      </c>
      <c r="M30" s="18">
        <v>100105</v>
      </c>
      <c r="N30" s="18">
        <v>49452</v>
      </c>
      <c r="O30" s="18">
        <v>44622</v>
      </c>
      <c r="P30" s="18">
        <v>23880</v>
      </c>
      <c r="Q30" s="157">
        <f t="shared" si="3"/>
        <v>316947</v>
      </c>
      <c r="R30" s="160">
        <f t="shared" si="3"/>
        <v>157708</v>
      </c>
      <c r="S30" s="18">
        <v>4977</v>
      </c>
      <c r="T30" s="18">
        <v>4807</v>
      </c>
      <c r="U30" s="18">
        <v>6371</v>
      </c>
      <c r="V30" s="18">
        <v>4838</v>
      </c>
      <c r="W30" s="18">
        <v>3141</v>
      </c>
      <c r="X30" s="18">
        <v>2395</v>
      </c>
      <c r="Y30" s="161">
        <f t="shared" si="4"/>
        <v>14489</v>
      </c>
      <c r="Z30" s="160">
        <f t="shared" si="4"/>
        <v>12040</v>
      </c>
    </row>
    <row r="31" spans="1:27" s="178" customFormat="1" ht="15" customHeight="1" thickBot="1" x14ac:dyDescent="0.3">
      <c r="A31" s="344">
        <v>21</v>
      </c>
      <c r="B31" s="320"/>
      <c r="C31" s="320"/>
      <c r="D31" s="320"/>
      <c r="E31" s="320" t="s">
        <v>80</v>
      </c>
      <c r="F31" s="320"/>
      <c r="G31" s="345">
        <v>327</v>
      </c>
      <c r="H31" s="324">
        <v>263</v>
      </c>
      <c r="I31" s="324">
        <v>145</v>
      </c>
      <c r="J31" s="346">
        <f t="shared" si="2"/>
        <v>735</v>
      </c>
      <c r="K31" s="345">
        <v>11475</v>
      </c>
      <c r="L31" s="324">
        <v>5641</v>
      </c>
      <c r="M31" s="324">
        <v>7476</v>
      </c>
      <c r="N31" s="324">
        <v>3638</v>
      </c>
      <c r="O31" s="324">
        <v>3604</v>
      </c>
      <c r="P31" s="324">
        <v>1928</v>
      </c>
      <c r="Q31" s="327">
        <f t="shared" si="3"/>
        <v>22555</v>
      </c>
      <c r="R31" s="347">
        <f t="shared" si="3"/>
        <v>11207</v>
      </c>
      <c r="S31" s="324">
        <v>317</v>
      </c>
      <c r="T31" s="324">
        <v>304</v>
      </c>
      <c r="U31" s="324">
        <v>496</v>
      </c>
      <c r="V31" s="324">
        <v>380</v>
      </c>
      <c r="W31" s="324">
        <v>349</v>
      </c>
      <c r="X31" s="324">
        <v>270</v>
      </c>
      <c r="Y31" s="348">
        <f t="shared" si="4"/>
        <v>1162</v>
      </c>
      <c r="Z31" s="347">
        <f t="shared" si="4"/>
        <v>954</v>
      </c>
      <c r="AA31" s="349"/>
    </row>
    <row r="32" spans="1:27" ht="15" customHeight="1" thickBot="1" x14ac:dyDescent="0.25">
      <c r="A32" s="164">
        <v>22</v>
      </c>
      <c r="B32" s="14"/>
      <c r="C32" s="14"/>
      <c r="D32" s="14"/>
      <c r="E32" s="14" t="s">
        <v>81</v>
      </c>
      <c r="F32" s="14"/>
      <c r="G32" s="165">
        <v>67</v>
      </c>
      <c r="H32" s="18">
        <v>48</v>
      </c>
      <c r="I32" s="18">
        <v>28</v>
      </c>
      <c r="J32" s="158">
        <f t="shared" si="2"/>
        <v>143</v>
      </c>
      <c r="K32" s="165">
        <v>2132</v>
      </c>
      <c r="L32" s="18">
        <v>1016</v>
      </c>
      <c r="M32" s="18">
        <v>1298</v>
      </c>
      <c r="N32" s="18">
        <v>642</v>
      </c>
      <c r="O32" s="18">
        <v>589</v>
      </c>
      <c r="P32" s="18">
        <v>371</v>
      </c>
      <c r="Q32" s="157">
        <f t="shared" si="3"/>
        <v>4019</v>
      </c>
      <c r="R32" s="160">
        <f t="shared" si="3"/>
        <v>2029</v>
      </c>
      <c r="S32" s="18">
        <v>64</v>
      </c>
      <c r="T32" s="18">
        <v>62</v>
      </c>
      <c r="U32" s="18">
        <v>86</v>
      </c>
      <c r="V32" s="18">
        <v>67</v>
      </c>
      <c r="W32" s="18">
        <v>43</v>
      </c>
      <c r="X32" s="18">
        <v>30</v>
      </c>
      <c r="Y32" s="161">
        <f t="shared" si="4"/>
        <v>193</v>
      </c>
      <c r="Z32" s="160">
        <f t="shared" si="4"/>
        <v>159</v>
      </c>
    </row>
    <row r="33" spans="1:27" ht="15" customHeight="1" x14ac:dyDescent="0.25">
      <c r="A33" s="166">
        <v>23</v>
      </c>
      <c r="B33" s="167"/>
      <c r="C33" s="167"/>
      <c r="D33" s="167"/>
      <c r="E33" s="167" t="s">
        <v>82</v>
      </c>
      <c r="F33" s="167"/>
      <c r="G33" s="168">
        <v>5</v>
      </c>
      <c r="H33" s="169">
        <v>25</v>
      </c>
      <c r="I33" s="169">
        <v>24</v>
      </c>
      <c r="J33" s="170">
        <f t="shared" si="2"/>
        <v>54</v>
      </c>
      <c r="K33" s="168">
        <v>134</v>
      </c>
      <c r="L33" s="169">
        <v>59</v>
      </c>
      <c r="M33" s="169">
        <v>625</v>
      </c>
      <c r="N33" s="169">
        <v>299</v>
      </c>
      <c r="O33" s="169">
        <v>581</v>
      </c>
      <c r="P33" s="169">
        <v>281</v>
      </c>
      <c r="Q33" s="171">
        <f t="shared" si="3"/>
        <v>1340</v>
      </c>
      <c r="R33" s="172">
        <f t="shared" si="3"/>
        <v>639</v>
      </c>
      <c r="S33" s="169">
        <v>5</v>
      </c>
      <c r="T33" s="169">
        <v>5</v>
      </c>
      <c r="U33" s="169">
        <v>33</v>
      </c>
      <c r="V33" s="169">
        <v>23</v>
      </c>
      <c r="W33" s="169">
        <v>64</v>
      </c>
      <c r="X33" s="169">
        <v>48</v>
      </c>
      <c r="Y33" s="173">
        <f t="shared" si="4"/>
        <v>102</v>
      </c>
      <c r="Z33" s="172">
        <f t="shared" si="4"/>
        <v>76</v>
      </c>
      <c r="AA33" s="39"/>
    </row>
    <row r="34" spans="1:27" ht="15" customHeight="1" x14ac:dyDescent="0.2">
      <c r="A34" s="155"/>
      <c r="B34" s="155"/>
      <c r="C34" s="155"/>
      <c r="D34" s="155"/>
      <c r="E34" s="155"/>
      <c r="F34" s="155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7" ht="15" customHeight="1" x14ac:dyDescent="0.2">
      <c r="A35" s="14"/>
      <c r="B35" s="14"/>
      <c r="C35" s="14"/>
      <c r="D35" s="14"/>
      <c r="E35" s="14"/>
      <c r="F35" s="14"/>
      <c r="G35" s="175"/>
      <c r="H35" s="175"/>
      <c r="I35" s="175"/>
      <c r="J35" s="37"/>
      <c r="K35" s="157"/>
      <c r="L35" s="157"/>
      <c r="M35" s="157"/>
      <c r="N35" s="157"/>
      <c r="O35" s="157"/>
      <c r="P35" s="157"/>
      <c r="Q35" s="37"/>
      <c r="R35" s="37"/>
      <c r="S35" s="157"/>
      <c r="T35" s="157"/>
      <c r="U35" s="157"/>
      <c r="V35" s="157"/>
      <c r="W35" s="157"/>
      <c r="X35" s="157"/>
      <c r="Y35" s="37"/>
      <c r="Z35" s="37"/>
    </row>
    <row r="36" spans="1:27" ht="15" customHeight="1" x14ac:dyDescent="0.2">
      <c r="A36" s="14"/>
      <c r="B36" s="14"/>
      <c r="C36" s="14"/>
      <c r="D36" s="14"/>
      <c r="E36" s="14"/>
      <c r="F36" s="14"/>
      <c r="G36" s="175"/>
      <c r="H36" s="175"/>
      <c r="I36" s="175"/>
      <c r="J36" s="37"/>
      <c r="K36" s="157"/>
      <c r="L36" s="157"/>
      <c r="M36" s="157"/>
      <c r="N36" s="157"/>
      <c r="O36" s="157"/>
      <c r="P36" s="157"/>
      <c r="Q36" s="37"/>
      <c r="R36" s="37"/>
      <c r="S36" s="157"/>
      <c r="T36" s="157"/>
      <c r="U36" s="157"/>
      <c r="V36" s="157"/>
      <c r="W36" s="157"/>
      <c r="X36" s="157"/>
      <c r="Y36" s="37"/>
      <c r="Z36" s="37"/>
    </row>
    <row r="37" spans="1:27" ht="15" customHeight="1" x14ac:dyDescent="0.2">
      <c r="A37" s="14"/>
      <c r="B37" s="14"/>
      <c r="C37" s="14"/>
      <c r="D37" s="14"/>
      <c r="E37" s="14"/>
      <c r="F37" s="14"/>
      <c r="G37" s="175"/>
      <c r="H37" s="175"/>
      <c r="I37" s="175"/>
      <c r="J37" s="37"/>
      <c r="K37" s="157"/>
      <c r="L37" s="157"/>
      <c r="M37" s="157"/>
      <c r="N37" s="157"/>
      <c r="O37" s="157"/>
      <c r="P37" s="157"/>
      <c r="Q37" s="37"/>
      <c r="R37" s="37"/>
      <c r="S37" s="157"/>
      <c r="T37" s="157"/>
      <c r="U37" s="157"/>
      <c r="V37" s="157"/>
      <c r="W37" s="157"/>
      <c r="X37" s="157"/>
      <c r="Y37" s="37"/>
      <c r="Z37" s="37"/>
    </row>
    <row r="38" spans="1:27" ht="15" customHeight="1" x14ac:dyDescent="0.2">
      <c r="A38" s="14"/>
      <c r="B38" s="14"/>
      <c r="C38" s="14"/>
      <c r="D38" s="14"/>
      <c r="E38" s="14"/>
      <c r="F38" s="14"/>
      <c r="G38" s="175"/>
      <c r="H38" s="175"/>
      <c r="I38" s="175"/>
      <c r="J38" s="37"/>
      <c r="K38" s="157"/>
      <c r="L38" s="157"/>
      <c r="M38" s="157"/>
      <c r="N38" s="157"/>
      <c r="O38" s="157"/>
      <c r="P38" s="157"/>
      <c r="Q38" s="37"/>
      <c r="R38" s="37"/>
      <c r="S38" s="157"/>
      <c r="T38" s="157"/>
      <c r="U38" s="157"/>
      <c r="V38" s="157"/>
      <c r="W38" s="157"/>
      <c r="X38" s="157"/>
      <c r="Y38" s="37"/>
      <c r="Z38" s="37"/>
    </row>
    <row r="39" spans="1:27" ht="15" customHeight="1" x14ac:dyDescent="0.2">
      <c r="A39" s="14"/>
      <c r="B39" s="14"/>
      <c r="C39" s="14"/>
      <c r="D39" s="14"/>
      <c r="E39" s="14"/>
      <c r="F39" s="14"/>
      <c r="G39" s="175"/>
      <c r="H39" s="175"/>
      <c r="I39" s="175"/>
      <c r="J39" s="37"/>
      <c r="K39" s="157"/>
      <c r="L39" s="157"/>
      <c r="M39" s="157"/>
      <c r="N39" s="157"/>
      <c r="O39" s="157"/>
      <c r="P39" s="157"/>
      <c r="Q39" s="37"/>
      <c r="R39" s="37"/>
      <c r="S39" s="157"/>
      <c r="T39" s="157"/>
      <c r="U39" s="157"/>
      <c r="V39" s="157"/>
      <c r="W39" s="157"/>
      <c r="X39" s="157"/>
      <c r="Y39" s="37"/>
      <c r="Z39" s="37"/>
    </row>
    <row r="40" spans="1:27" ht="15" customHeight="1" x14ac:dyDescent="0.2">
      <c r="A40" s="14"/>
      <c r="B40" s="14"/>
      <c r="C40" s="14"/>
      <c r="D40" s="14"/>
      <c r="E40" s="14"/>
      <c r="F40" s="14"/>
      <c r="G40" s="175"/>
      <c r="H40" s="175"/>
      <c r="I40" s="175"/>
      <c r="J40" s="37"/>
      <c r="K40" s="157"/>
      <c r="L40" s="157"/>
      <c r="M40" s="157"/>
      <c r="N40" s="157"/>
      <c r="O40" s="157"/>
      <c r="P40" s="157"/>
      <c r="Q40" s="37"/>
      <c r="R40" s="37"/>
      <c r="S40" s="157"/>
      <c r="T40" s="157"/>
      <c r="U40" s="157"/>
      <c r="V40" s="157"/>
      <c r="W40" s="157"/>
      <c r="X40" s="157"/>
      <c r="Y40" s="37"/>
      <c r="Z40" s="37"/>
    </row>
    <row r="41" spans="1:27" ht="15" customHeight="1" x14ac:dyDescent="0.2">
      <c r="A41" s="14"/>
      <c r="B41" s="14"/>
      <c r="C41" s="14"/>
      <c r="D41" s="14"/>
      <c r="E41" s="14"/>
      <c r="F41" s="14"/>
      <c r="G41" s="175"/>
      <c r="H41" s="175"/>
      <c r="I41" s="175"/>
      <c r="J41" s="37"/>
      <c r="K41" s="157"/>
      <c r="L41" s="157"/>
      <c r="M41" s="157"/>
      <c r="N41" s="157"/>
      <c r="O41" s="157"/>
      <c r="P41" s="157"/>
      <c r="Q41" s="37"/>
      <c r="R41" s="37"/>
      <c r="S41" s="157"/>
      <c r="T41" s="157"/>
      <c r="U41" s="157"/>
      <c r="V41" s="157"/>
      <c r="W41" s="157"/>
      <c r="X41" s="157"/>
      <c r="Y41" s="37"/>
      <c r="Z41" s="37"/>
    </row>
    <row r="42" spans="1:27" ht="15" customHeight="1" x14ac:dyDescent="0.2">
      <c r="A42" s="14"/>
      <c r="B42" s="14"/>
      <c r="C42" s="14"/>
      <c r="D42" s="14"/>
      <c r="E42" s="14"/>
      <c r="F42" s="14"/>
      <c r="G42" s="175"/>
      <c r="H42" s="175"/>
      <c r="I42" s="175"/>
      <c r="J42" s="37"/>
      <c r="K42" s="157"/>
      <c r="L42" s="157"/>
      <c r="M42" s="157"/>
      <c r="N42" s="157"/>
      <c r="O42" s="157"/>
      <c r="P42" s="157"/>
      <c r="Q42" s="37"/>
      <c r="R42" s="37"/>
      <c r="S42" s="157"/>
      <c r="T42" s="157"/>
      <c r="U42" s="157"/>
      <c r="V42" s="157"/>
      <c r="W42" s="157"/>
      <c r="X42" s="157"/>
      <c r="Y42" s="37"/>
      <c r="Z42" s="37"/>
    </row>
    <row r="43" spans="1:27" ht="15" customHeight="1" x14ac:dyDescent="0.2">
      <c r="A43" s="14"/>
      <c r="B43" s="14"/>
      <c r="C43" s="14"/>
      <c r="D43" s="14"/>
      <c r="E43" s="14"/>
      <c r="F43" s="14"/>
      <c r="G43" s="175"/>
      <c r="H43" s="175"/>
      <c r="I43" s="175"/>
      <c r="J43" s="37"/>
      <c r="K43" s="157"/>
      <c r="L43" s="157"/>
      <c r="M43" s="157"/>
      <c r="N43" s="157"/>
      <c r="O43" s="157"/>
      <c r="P43" s="157"/>
      <c r="Q43" s="37"/>
      <c r="R43" s="37"/>
      <c r="S43" s="157"/>
      <c r="T43" s="157"/>
      <c r="U43" s="157"/>
      <c r="V43" s="157"/>
      <c r="W43" s="157"/>
      <c r="X43" s="157"/>
      <c r="Y43" s="37"/>
      <c r="Z43" s="37"/>
    </row>
    <row r="44" spans="1:27" ht="15" customHeight="1" x14ac:dyDescent="0.2">
      <c r="A44" s="14"/>
      <c r="B44" s="14"/>
      <c r="C44" s="14"/>
      <c r="D44" s="14"/>
      <c r="E44" s="14"/>
      <c r="F44" s="14"/>
      <c r="G44" s="175"/>
      <c r="H44" s="175"/>
      <c r="I44" s="175"/>
      <c r="J44" s="37"/>
      <c r="K44" s="157"/>
      <c r="L44" s="157"/>
      <c r="M44" s="157"/>
      <c r="N44" s="157"/>
      <c r="O44" s="157"/>
      <c r="P44" s="157"/>
      <c r="Q44" s="37"/>
      <c r="R44" s="37"/>
      <c r="S44" s="157"/>
      <c r="T44" s="157"/>
      <c r="U44" s="157"/>
      <c r="V44" s="157"/>
      <c r="W44" s="157"/>
      <c r="X44" s="157"/>
      <c r="Y44" s="37"/>
      <c r="Z44" s="37"/>
    </row>
    <row r="45" spans="1:27" ht="15" customHeight="1" x14ac:dyDescent="0.2">
      <c r="A45" s="14"/>
      <c r="B45" s="14"/>
      <c r="C45" s="14"/>
      <c r="D45" s="14"/>
      <c r="E45" s="14"/>
      <c r="F45" s="14"/>
      <c r="G45" s="175"/>
      <c r="H45" s="175"/>
      <c r="I45" s="175"/>
      <c r="J45" s="37"/>
      <c r="K45" s="157"/>
      <c r="L45" s="157"/>
      <c r="M45" s="157"/>
      <c r="N45" s="157"/>
      <c r="O45" s="157"/>
      <c r="P45" s="157"/>
      <c r="Q45" s="37"/>
      <c r="R45" s="37"/>
      <c r="S45" s="157"/>
      <c r="T45" s="157"/>
      <c r="U45" s="157"/>
      <c r="V45" s="157"/>
      <c r="W45" s="157"/>
      <c r="X45" s="157"/>
      <c r="Y45" s="37"/>
      <c r="Z45" s="37"/>
    </row>
    <row r="46" spans="1:27" ht="15" customHeight="1" x14ac:dyDescent="0.2">
      <c r="A46" s="14"/>
      <c r="B46" s="14"/>
      <c r="C46" s="14"/>
      <c r="D46" s="14"/>
      <c r="E46" s="14"/>
      <c r="F46" s="14"/>
      <c r="G46" s="175"/>
      <c r="H46" s="175"/>
      <c r="I46" s="175"/>
      <c r="J46" s="37"/>
      <c r="K46" s="157"/>
      <c r="L46" s="157"/>
      <c r="M46" s="157"/>
      <c r="N46" s="157"/>
      <c r="O46" s="157"/>
      <c r="P46" s="157"/>
      <c r="Q46" s="37"/>
      <c r="R46" s="37"/>
      <c r="S46" s="157"/>
      <c r="T46" s="157"/>
      <c r="U46" s="157"/>
      <c r="V46" s="157"/>
      <c r="W46" s="157"/>
      <c r="X46" s="157"/>
      <c r="Y46" s="37"/>
      <c r="Z46" s="37"/>
    </row>
    <row r="47" spans="1:27" ht="15" customHeight="1" x14ac:dyDescent="0.2">
      <c r="A47" s="14"/>
      <c r="B47" s="14"/>
      <c r="C47" s="14"/>
      <c r="D47" s="14"/>
      <c r="E47" s="14"/>
      <c r="F47" s="14"/>
      <c r="G47" s="175"/>
      <c r="H47" s="175"/>
      <c r="I47" s="175"/>
      <c r="J47" s="37"/>
      <c r="K47" s="157"/>
      <c r="L47" s="157"/>
      <c r="M47" s="157"/>
      <c r="N47" s="157"/>
      <c r="O47" s="157"/>
      <c r="P47" s="157"/>
      <c r="Q47" s="37"/>
      <c r="R47" s="37"/>
      <c r="S47" s="157"/>
      <c r="T47" s="157"/>
      <c r="U47" s="157"/>
      <c r="V47" s="157"/>
      <c r="W47" s="157"/>
      <c r="X47" s="157"/>
      <c r="Y47" s="37"/>
      <c r="Z47" s="37"/>
    </row>
    <row r="48" spans="1:27" ht="15" customHeight="1" x14ac:dyDescent="0.2">
      <c r="A48" s="14"/>
      <c r="B48" s="14"/>
      <c r="C48" s="14"/>
      <c r="D48" s="14"/>
      <c r="E48" s="14"/>
      <c r="F48" s="14"/>
      <c r="G48" s="175"/>
      <c r="H48" s="175"/>
      <c r="I48" s="175"/>
      <c r="J48" s="37"/>
      <c r="K48" s="157"/>
      <c r="L48" s="157"/>
      <c r="M48" s="157"/>
      <c r="N48" s="157"/>
      <c r="O48" s="157"/>
      <c r="P48" s="157"/>
      <c r="Q48" s="37"/>
      <c r="R48" s="37"/>
      <c r="S48" s="157"/>
      <c r="T48" s="157"/>
      <c r="U48" s="157"/>
      <c r="V48" s="157"/>
      <c r="W48" s="157"/>
      <c r="X48" s="157"/>
      <c r="Y48" s="37"/>
      <c r="Z48" s="37"/>
    </row>
    <row r="49" spans="1:26" ht="15" customHeight="1" x14ac:dyDescent="0.2">
      <c r="A49" s="14"/>
      <c r="B49" s="14"/>
      <c r="C49" s="14"/>
      <c r="D49" s="14"/>
      <c r="E49" s="14"/>
      <c r="F49" s="14"/>
      <c r="G49" s="175"/>
      <c r="H49" s="175"/>
      <c r="I49" s="175"/>
      <c r="J49" s="37"/>
      <c r="K49" s="157"/>
      <c r="L49" s="157"/>
      <c r="M49" s="157"/>
      <c r="N49" s="157"/>
      <c r="O49" s="157"/>
      <c r="P49" s="157"/>
      <c r="Q49" s="37"/>
      <c r="R49" s="37"/>
      <c r="S49" s="157"/>
      <c r="T49" s="157"/>
      <c r="U49" s="157"/>
      <c r="V49" s="157"/>
      <c r="W49" s="157"/>
      <c r="X49" s="157"/>
      <c r="Y49" s="37"/>
      <c r="Z49" s="37"/>
    </row>
    <row r="50" spans="1:26" ht="15" customHeight="1" x14ac:dyDescent="0.2">
      <c r="A50" s="14"/>
      <c r="B50" s="14"/>
      <c r="C50" s="14"/>
      <c r="D50" s="14"/>
      <c r="E50" s="14"/>
      <c r="F50" s="14"/>
      <c r="G50" s="175"/>
      <c r="H50" s="175"/>
      <c r="I50" s="175"/>
      <c r="J50" s="37"/>
      <c r="K50" s="157"/>
      <c r="L50" s="157"/>
      <c r="M50" s="157"/>
      <c r="N50" s="157"/>
      <c r="O50" s="157"/>
      <c r="P50" s="157"/>
      <c r="Q50" s="37"/>
      <c r="R50" s="37"/>
      <c r="S50" s="157"/>
      <c r="T50" s="157"/>
      <c r="U50" s="157"/>
      <c r="V50" s="157"/>
      <c r="W50" s="157"/>
      <c r="X50" s="157"/>
      <c r="Y50" s="37"/>
      <c r="Z50" s="37"/>
    </row>
    <row r="51" spans="1:26" ht="15" customHeight="1" x14ac:dyDescent="0.2">
      <c r="A51" s="14"/>
      <c r="B51" s="14"/>
      <c r="C51" s="14"/>
      <c r="D51" s="14"/>
      <c r="E51" s="14"/>
      <c r="F51" s="14"/>
      <c r="G51" s="175"/>
      <c r="H51" s="175"/>
      <c r="I51" s="175"/>
      <c r="J51" s="37"/>
      <c r="K51" s="157"/>
      <c r="L51" s="157"/>
      <c r="M51" s="157"/>
      <c r="N51" s="157"/>
      <c r="O51" s="157"/>
      <c r="P51" s="157"/>
      <c r="Q51" s="37"/>
      <c r="R51" s="37"/>
      <c r="S51" s="157"/>
      <c r="T51" s="157"/>
      <c r="U51" s="157"/>
      <c r="V51" s="157"/>
      <c r="W51" s="157"/>
      <c r="X51" s="157"/>
      <c r="Y51" s="37"/>
      <c r="Z51" s="37"/>
    </row>
    <row r="52" spans="1:26" ht="15" customHeight="1" x14ac:dyDescent="0.2">
      <c r="A52" s="14"/>
      <c r="B52" s="14"/>
      <c r="C52" s="14"/>
      <c r="D52" s="14"/>
      <c r="E52" s="14"/>
      <c r="F52" s="14"/>
      <c r="G52" s="175"/>
      <c r="H52" s="175"/>
      <c r="I52" s="175"/>
      <c r="J52" s="37"/>
      <c r="K52" s="157"/>
      <c r="L52" s="157"/>
      <c r="M52" s="157"/>
      <c r="N52" s="157"/>
      <c r="O52" s="157"/>
      <c r="P52" s="157"/>
      <c r="Q52" s="37"/>
      <c r="R52" s="37"/>
      <c r="S52" s="157"/>
      <c r="T52" s="157"/>
      <c r="U52" s="157"/>
      <c r="V52" s="157"/>
      <c r="W52" s="157"/>
      <c r="X52" s="157"/>
      <c r="Y52" s="37"/>
      <c r="Z52" s="37"/>
    </row>
    <row r="53" spans="1:26" ht="15" customHeight="1" x14ac:dyDescent="0.2">
      <c r="A53" s="14"/>
      <c r="B53" s="14"/>
      <c r="C53" s="14"/>
      <c r="D53" s="14"/>
      <c r="E53" s="14"/>
      <c r="F53" s="14"/>
      <c r="G53" s="175"/>
      <c r="H53" s="175"/>
      <c r="I53" s="175"/>
      <c r="J53" s="37"/>
      <c r="K53" s="157"/>
      <c r="L53" s="157"/>
      <c r="M53" s="157"/>
      <c r="N53" s="157"/>
      <c r="O53" s="157"/>
      <c r="P53" s="157"/>
      <c r="Q53" s="37"/>
      <c r="R53" s="37"/>
      <c r="S53" s="157"/>
      <c r="T53" s="157"/>
      <c r="U53" s="157"/>
      <c r="V53" s="157"/>
      <c r="W53" s="157"/>
      <c r="X53" s="157"/>
      <c r="Y53" s="37"/>
      <c r="Z53" s="37"/>
    </row>
    <row r="54" spans="1:26" ht="15" customHeight="1" x14ac:dyDescent="0.2">
      <c r="A54" s="14"/>
      <c r="B54" s="14"/>
      <c r="C54" s="14"/>
      <c r="D54" s="14"/>
      <c r="E54" s="14"/>
      <c r="F54" s="14"/>
      <c r="G54" s="175"/>
      <c r="H54" s="175"/>
      <c r="I54" s="175"/>
      <c r="J54" s="37"/>
      <c r="K54" s="157"/>
      <c r="L54" s="157"/>
      <c r="M54" s="157"/>
      <c r="N54" s="157"/>
      <c r="O54" s="157"/>
      <c r="P54" s="157"/>
      <c r="Q54" s="37"/>
      <c r="R54" s="37"/>
      <c r="S54" s="157"/>
      <c r="T54" s="157"/>
      <c r="U54" s="157"/>
      <c r="V54" s="157"/>
      <c r="W54" s="157"/>
      <c r="X54" s="157"/>
      <c r="Y54" s="37"/>
      <c r="Z54" s="37"/>
    </row>
    <row r="55" spans="1:26" ht="15" customHeight="1" x14ac:dyDescent="0.2">
      <c r="A55" s="14"/>
      <c r="B55" s="14"/>
      <c r="C55" s="14"/>
      <c r="D55" s="14"/>
      <c r="E55" s="14"/>
      <c r="F55" s="14"/>
      <c r="G55" s="175"/>
      <c r="H55" s="175"/>
      <c r="I55" s="175"/>
      <c r="J55" s="37"/>
      <c r="K55" s="157"/>
      <c r="L55" s="157"/>
      <c r="M55" s="157"/>
      <c r="N55" s="157"/>
      <c r="O55" s="157"/>
      <c r="P55" s="157"/>
      <c r="Q55" s="37"/>
      <c r="R55" s="37"/>
      <c r="S55" s="157"/>
      <c r="T55" s="157"/>
      <c r="U55" s="157"/>
      <c r="V55" s="157"/>
      <c r="W55" s="157"/>
      <c r="X55" s="157"/>
      <c r="Y55" s="37"/>
      <c r="Z55" s="37"/>
    </row>
    <row r="56" spans="1:26" ht="15" customHeight="1" x14ac:dyDescent="0.2">
      <c r="A56" s="14"/>
      <c r="B56" s="14"/>
      <c r="C56" s="14"/>
      <c r="D56" s="14"/>
      <c r="E56" s="14"/>
      <c r="F56" s="14"/>
      <c r="G56" s="175"/>
      <c r="H56" s="175"/>
      <c r="I56" s="175"/>
      <c r="J56" s="37"/>
      <c r="K56" s="157"/>
      <c r="L56" s="157"/>
      <c r="M56" s="157"/>
      <c r="N56" s="157"/>
      <c r="O56" s="157"/>
      <c r="P56" s="157"/>
      <c r="Q56" s="37"/>
      <c r="R56" s="37"/>
      <c r="S56" s="157"/>
      <c r="T56" s="157"/>
      <c r="U56" s="157"/>
      <c r="V56" s="157"/>
      <c r="W56" s="157"/>
      <c r="X56" s="157"/>
      <c r="Y56" s="37"/>
      <c r="Z56" s="37"/>
    </row>
    <row r="57" spans="1:26" ht="15" customHeight="1" x14ac:dyDescent="0.2">
      <c r="A57" s="14"/>
      <c r="B57" s="14"/>
      <c r="C57" s="14"/>
      <c r="D57" s="14"/>
      <c r="E57" s="14"/>
      <c r="F57" s="14"/>
      <c r="G57" s="175"/>
      <c r="H57" s="175"/>
      <c r="I57" s="175"/>
      <c r="J57" s="37"/>
      <c r="K57" s="157"/>
      <c r="L57" s="157"/>
      <c r="M57" s="157"/>
      <c r="N57" s="157"/>
      <c r="O57" s="157"/>
      <c r="P57" s="157"/>
      <c r="Q57" s="37"/>
      <c r="R57" s="37"/>
      <c r="S57" s="157"/>
      <c r="T57" s="157"/>
      <c r="U57" s="157"/>
      <c r="V57" s="157"/>
      <c r="W57" s="157"/>
      <c r="X57" s="157"/>
      <c r="Y57" s="37"/>
      <c r="Z57" s="37"/>
    </row>
    <row r="58" spans="1:26" ht="15" customHeight="1" x14ac:dyDescent="0.2">
      <c r="A58" s="14"/>
      <c r="B58" s="14"/>
      <c r="C58" s="14"/>
      <c r="D58" s="14"/>
      <c r="E58" s="14"/>
      <c r="F58" s="14"/>
      <c r="G58" s="175"/>
      <c r="H58" s="175"/>
      <c r="I58" s="175"/>
      <c r="J58" s="37"/>
      <c r="K58" s="157"/>
      <c r="L58" s="157"/>
      <c r="M58" s="157"/>
      <c r="N58" s="157"/>
      <c r="O58" s="157"/>
      <c r="P58" s="157"/>
      <c r="Q58" s="37"/>
      <c r="R58" s="37"/>
      <c r="S58" s="157"/>
      <c r="T58" s="157"/>
      <c r="U58" s="157"/>
      <c r="V58" s="157"/>
      <c r="W58" s="157"/>
      <c r="X58" s="157"/>
      <c r="Y58" s="37"/>
      <c r="Z58" s="37"/>
    </row>
    <row r="59" spans="1:26" ht="15" customHeight="1" x14ac:dyDescent="0.2">
      <c r="A59" s="14"/>
      <c r="B59" s="14"/>
      <c r="C59" s="14"/>
      <c r="D59" s="14"/>
      <c r="E59" s="14"/>
      <c r="F59" s="14"/>
      <c r="G59" s="175"/>
      <c r="H59" s="175"/>
      <c r="I59" s="175"/>
      <c r="J59" s="37"/>
      <c r="K59" s="157"/>
      <c r="L59" s="157"/>
      <c r="M59" s="157"/>
      <c r="N59" s="157"/>
      <c r="O59" s="157"/>
      <c r="P59" s="157"/>
      <c r="Q59" s="37"/>
      <c r="R59" s="37"/>
      <c r="S59" s="157"/>
      <c r="T59" s="157"/>
      <c r="U59" s="157"/>
      <c r="V59" s="157"/>
      <c r="W59" s="157"/>
      <c r="X59" s="157"/>
      <c r="Y59" s="37"/>
      <c r="Z59" s="37"/>
    </row>
    <row r="60" spans="1:26" ht="15" customHeight="1" x14ac:dyDescent="0.2">
      <c r="A60" s="14"/>
      <c r="B60" s="14"/>
      <c r="C60" s="14"/>
      <c r="D60" s="14"/>
      <c r="E60" s="14"/>
      <c r="F60" s="14"/>
      <c r="G60" s="175"/>
      <c r="H60" s="175"/>
      <c r="I60" s="175"/>
      <c r="J60" s="37"/>
      <c r="K60" s="157"/>
      <c r="L60" s="157"/>
      <c r="M60" s="157"/>
      <c r="N60" s="157"/>
      <c r="O60" s="157"/>
      <c r="P60" s="157"/>
      <c r="Q60" s="37"/>
      <c r="R60" s="37"/>
      <c r="S60" s="157"/>
      <c r="T60" s="157"/>
      <c r="U60" s="157"/>
      <c r="V60" s="157"/>
      <c r="W60" s="157"/>
      <c r="X60" s="157"/>
      <c r="Y60" s="37"/>
      <c r="Z60" s="37"/>
    </row>
    <row r="61" spans="1:26" ht="15" customHeight="1" x14ac:dyDescent="0.2">
      <c r="A61" s="14"/>
      <c r="B61" s="14"/>
      <c r="C61" s="14"/>
      <c r="D61" s="14"/>
      <c r="E61" s="14"/>
      <c r="F61" s="14"/>
      <c r="G61" s="175"/>
      <c r="H61" s="175"/>
      <c r="I61" s="175"/>
      <c r="J61" s="37"/>
      <c r="K61" s="157"/>
      <c r="L61" s="157"/>
      <c r="M61" s="157"/>
      <c r="N61" s="157"/>
      <c r="O61" s="157"/>
      <c r="P61" s="157"/>
      <c r="Q61" s="37"/>
      <c r="R61" s="37"/>
      <c r="S61" s="157"/>
      <c r="T61" s="157"/>
      <c r="U61" s="157"/>
      <c r="V61" s="157"/>
      <c r="W61" s="157"/>
      <c r="X61" s="157"/>
      <c r="Y61" s="37"/>
      <c r="Z61" s="37"/>
    </row>
    <row r="62" spans="1:26" ht="15" customHeight="1" x14ac:dyDescent="0.2">
      <c r="A62" s="14"/>
      <c r="B62" s="14"/>
      <c r="C62" s="14"/>
      <c r="D62" s="14"/>
      <c r="E62" s="14"/>
      <c r="F62" s="14"/>
      <c r="G62" s="175"/>
      <c r="H62" s="175"/>
      <c r="I62" s="175"/>
      <c r="J62" s="37"/>
      <c r="K62" s="157"/>
      <c r="L62" s="157"/>
      <c r="M62" s="157"/>
      <c r="N62" s="157"/>
      <c r="O62" s="157"/>
      <c r="P62" s="157"/>
      <c r="Q62" s="37"/>
      <c r="R62" s="37"/>
      <c r="S62" s="157"/>
      <c r="T62" s="157"/>
      <c r="U62" s="157"/>
      <c r="V62" s="157"/>
      <c r="W62" s="157"/>
      <c r="X62" s="157"/>
      <c r="Y62" s="37"/>
      <c r="Z62" s="37"/>
    </row>
    <row r="63" spans="1:26" ht="15" customHeight="1" x14ac:dyDescent="0.2">
      <c r="A63" s="14"/>
      <c r="B63" s="14"/>
      <c r="C63" s="14"/>
      <c r="D63" s="14"/>
      <c r="E63" s="14"/>
      <c r="F63" s="14"/>
      <c r="G63" s="175"/>
      <c r="H63" s="175"/>
      <c r="I63" s="175"/>
      <c r="J63" s="37"/>
      <c r="K63" s="157"/>
      <c r="L63" s="157"/>
      <c r="M63" s="157"/>
      <c r="N63" s="157"/>
      <c r="O63" s="157"/>
      <c r="P63" s="157"/>
      <c r="Q63" s="37"/>
      <c r="R63" s="37"/>
      <c r="S63" s="157"/>
      <c r="T63" s="157"/>
      <c r="U63" s="157"/>
      <c r="V63" s="157"/>
      <c r="W63" s="157"/>
      <c r="X63" s="157"/>
      <c r="Y63" s="37"/>
      <c r="Z63" s="37"/>
    </row>
    <row r="64" spans="1:26" ht="15" customHeight="1" x14ac:dyDescent="0.2">
      <c r="A64" s="155"/>
      <c r="B64" s="155"/>
      <c r="C64" s="155"/>
      <c r="D64" s="155"/>
      <c r="E64" s="155"/>
      <c r="F64" s="155"/>
      <c r="G64" s="174"/>
      <c r="H64" s="174"/>
      <c r="I64" s="174"/>
      <c r="J64" s="37"/>
      <c r="K64" s="157"/>
      <c r="L64" s="157"/>
      <c r="M64" s="157"/>
      <c r="N64" s="157"/>
      <c r="O64" s="157"/>
      <c r="P64" s="157"/>
      <c r="Q64" s="37"/>
      <c r="R64" s="37"/>
      <c r="S64" s="157"/>
      <c r="T64" s="157"/>
      <c r="U64" s="157"/>
      <c r="V64" s="157"/>
      <c r="W64" s="157"/>
      <c r="X64" s="157"/>
      <c r="Y64" s="37"/>
      <c r="Z64" s="37"/>
    </row>
    <row r="65" spans="1:26" ht="15" customHeight="1" x14ac:dyDescent="0.2">
      <c r="A65" s="14"/>
      <c r="B65" s="14"/>
      <c r="C65" s="14"/>
      <c r="D65" s="14"/>
      <c r="E65" s="14"/>
      <c r="F65" s="14"/>
      <c r="G65" s="175"/>
      <c r="H65" s="175"/>
      <c r="I65" s="175"/>
      <c r="J65" s="37"/>
      <c r="K65" s="157"/>
      <c r="L65" s="157"/>
      <c r="M65" s="157"/>
      <c r="N65" s="157"/>
      <c r="O65" s="157"/>
      <c r="P65" s="157"/>
      <c r="Q65" s="37"/>
      <c r="R65" s="37"/>
      <c r="S65" s="157"/>
      <c r="T65" s="157"/>
      <c r="U65" s="157"/>
      <c r="V65" s="157"/>
      <c r="W65" s="157"/>
      <c r="X65" s="157"/>
      <c r="Y65" s="37"/>
      <c r="Z65" s="37"/>
    </row>
    <row r="66" spans="1:26" ht="15" customHeight="1" x14ac:dyDescent="0.2">
      <c r="A66" s="14"/>
      <c r="B66" s="14"/>
      <c r="C66" s="14"/>
      <c r="D66" s="14"/>
      <c r="E66" s="14"/>
      <c r="F66" s="14"/>
      <c r="G66" s="175"/>
      <c r="H66" s="175"/>
      <c r="I66" s="175"/>
      <c r="J66" s="37"/>
      <c r="K66" s="157"/>
      <c r="L66" s="157"/>
      <c r="M66" s="157"/>
      <c r="N66" s="157"/>
      <c r="O66" s="157"/>
      <c r="P66" s="157"/>
      <c r="Q66" s="37"/>
      <c r="R66" s="37"/>
      <c r="S66" s="157"/>
      <c r="T66" s="157"/>
      <c r="U66" s="157"/>
      <c r="V66" s="157"/>
      <c r="W66" s="157"/>
      <c r="X66" s="157"/>
      <c r="Y66" s="37"/>
      <c r="Z66" s="37"/>
    </row>
    <row r="67" spans="1:26" ht="15" customHeight="1" x14ac:dyDescent="0.2">
      <c r="A67" s="14"/>
      <c r="B67" s="14"/>
      <c r="C67" s="14"/>
      <c r="D67" s="14"/>
      <c r="E67" s="14"/>
      <c r="F67" s="14"/>
      <c r="G67" s="175"/>
      <c r="H67" s="175"/>
      <c r="I67" s="175"/>
      <c r="J67" s="37"/>
      <c r="K67" s="157"/>
      <c r="L67" s="157"/>
      <c r="M67" s="157"/>
      <c r="N67" s="157"/>
      <c r="O67" s="157"/>
      <c r="P67" s="157"/>
      <c r="Q67" s="37"/>
      <c r="R67" s="37"/>
      <c r="S67" s="157"/>
      <c r="T67" s="157"/>
      <c r="U67" s="157"/>
      <c r="V67" s="157"/>
      <c r="W67" s="157"/>
      <c r="X67" s="157"/>
      <c r="Y67" s="37"/>
      <c r="Z67" s="37"/>
    </row>
    <row r="68" spans="1:26" ht="15" customHeight="1" x14ac:dyDescent="0.2">
      <c r="A68" s="155"/>
      <c r="B68" s="155"/>
      <c r="C68" s="155"/>
      <c r="D68" s="155"/>
      <c r="E68" s="155"/>
      <c r="F68" s="155"/>
      <c r="G68" s="174"/>
      <c r="H68" s="174"/>
      <c r="I68" s="174"/>
      <c r="J68" s="37"/>
      <c r="K68" s="157"/>
      <c r="L68" s="157"/>
      <c r="M68" s="157"/>
      <c r="N68" s="157"/>
      <c r="O68" s="157"/>
      <c r="P68" s="157"/>
      <c r="Q68" s="37"/>
      <c r="R68" s="37"/>
      <c r="S68" s="157"/>
      <c r="T68" s="157"/>
      <c r="U68" s="157"/>
      <c r="V68" s="157"/>
      <c r="W68" s="157"/>
      <c r="X68" s="157"/>
      <c r="Y68" s="37"/>
      <c r="Z68" s="37"/>
    </row>
    <row r="69" spans="1:26" s="39" customFormat="1" ht="15" customHeight="1" x14ac:dyDescent="0.25">
      <c r="A69" s="155"/>
      <c r="B69" s="155"/>
      <c r="C69" s="155"/>
      <c r="D69" s="155"/>
      <c r="E69" s="155"/>
      <c r="F69" s="155"/>
      <c r="G69" s="174"/>
      <c r="H69" s="174"/>
      <c r="I69" s="174"/>
      <c r="J69" s="37"/>
      <c r="K69" s="157"/>
      <c r="L69" s="157"/>
      <c r="M69" s="157"/>
      <c r="N69" s="157"/>
      <c r="O69" s="157"/>
      <c r="P69" s="157"/>
      <c r="Q69" s="37"/>
      <c r="R69" s="37"/>
      <c r="S69" s="157"/>
      <c r="T69" s="157"/>
      <c r="U69" s="157"/>
      <c r="V69" s="157"/>
      <c r="W69" s="157"/>
      <c r="X69" s="157"/>
      <c r="Y69" s="37"/>
      <c r="Z69" s="37"/>
    </row>
    <row r="70" spans="1:26" ht="15" customHeight="1" x14ac:dyDescent="0.2">
      <c r="A70" s="14"/>
      <c r="B70" s="14"/>
      <c r="C70" s="14"/>
      <c r="D70" s="14"/>
      <c r="E70" s="14"/>
      <c r="F70" s="14"/>
      <c r="G70" s="175"/>
      <c r="H70" s="175"/>
      <c r="I70" s="175"/>
      <c r="J70" s="37"/>
      <c r="K70" s="157"/>
      <c r="L70" s="157"/>
      <c r="M70" s="157"/>
      <c r="N70" s="157"/>
      <c r="O70" s="157"/>
      <c r="P70" s="157"/>
      <c r="Q70" s="37"/>
      <c r="R70" s="37"/>
      <c r="S70" s="157"/>
      <c r="T70" s="157"/>
      <c r="U70" s="157"/>
      <c r="V70" s="157"/>
      <c r="W70" s="157"/>
      <c r="X70" s="157"/>
      <c r="Y70" s="37"/>
      <c r="Z70" s="37"/>
    </row>
    <row r="71" spans="1:26" ht="15" customHeight="1" x14ac:dyDescent="0.2">
      <c r="A71" s="14"/>
      <c r="B71" s="14"/>
      <c r="C71" s="14"/>
      <c r="D71" s="14"/>
      <c r="E71" s="14"/>
      <c r="F71" s="14"/>
      <c r="G71" s="175"/>
      <c r="H71" s="175"/>
      <c r="I71" s="175"/>
      <c r="J71" s="37"/>
      <c r="K71" s="157"/>
      <c r="L71" s="157"/>
      <c r="M71" s="157"/>
      <c r="N71" s="157"/>
      <c r="O71" s="157"/>
      <c r="P71" s="157"/>
      <c r="Q71" s="37"/>
      <c r="R71" s="37"/>
      <c r="S71" s="157"/>
      <c r="T71" s="157"/>
      <c r="U71" s="157"/>
      <c r="V71" s="157"/>
      <c r="W71" s="157"/>
      <c r="X71" s="157"/>
      <c r="Y71" s="37"/>
      <c r="Z71" s="37"/>
    </row>
    <row r="72" spans="1:26" ht="15" customHeight="1" x14ac:dyDescent="0.2">
      <c r="A72" s="14"/>
      <c r="B72" s="14"/>
      <c r="C72" s="14"/>
      <c r="D72" s="14"/>
      <c r="E72" s="14"/>
      <c r="F72" s="14"/>
      <c r="G72" s="175"/>
      <c r="H72" s="175"/>
      <c r="I72" s="175"/>
      <c r="J72" s="37"/>
      <c r="K72" s="157"/>
      <c r="L72" s="157"/>
      <c r="M72" s="157"/>
      <c r="N72" s="157"/>
      <c r="O72" s="157"/>
      <c r="P72" s="157"/>
      <c r="Q72" s="37"/>
      <c r="R72" s="37"/>
      <c r="S72" s="157"/>
      <c r="T72" s="157"/>
      <c r="U72" s="157"/>
      <c r="V72" s="157"/>
      <c r="W72" s="157"/>
      <c r="X72" s="157"/>
      <c r="Y72" s="37"/>
      <c r="Z72" s="37"/>
    </row>
    <row r="73" spans="1:26" ht="15" customHeight="1" x14ac:dyDescent="0.2">
      <c r="A73" s="14"/>
      <c r="B73" s="14"/>
      <c r="C73" s="14"/>
      <c r="D73" s="14"/>
      <c r="E73" s="14"/>
      <c r="F73" s="14"/>
      <c r="G73" s="175"/>
      <c r="H73" s="175"/>
      <c r="I73" s="175"/>
      <c r="J73" s="37"/>
      <c r="K73" s="157"/>
      <c r="L73" s="157"/>
      <c r="M73" s="157"/>
      <c r="N73" s="157"/>
      <c r="O73" s="157"/>
      <c r="P73" s="157"/>
      <c r="Q73" s="37"/>
      <c r="R73" s="37"/>
      <c r="S73" s="157"/>
      <c r="T73" s="157"/>
      <c r="U73" s="157"/>
      <c r="V73" s="157"/>
      <c r="W73" s="157"/>
      <c r="X73" s="157"/>
      <c r="Y73" s="37"/>
      <c r="Z73" s="37"/>
    </row>
    <row r="74" spans="1:26" ht="15" customHeight="1" x14ac:dyDescent="0.2">
      <c r="A74" s="14"/>
      <c r="B74" s="14"/>
      <c r="C74" s="14"/>
      <c r="D74" s="14"/>
      <c r="E74" s="14"/>
      <c r="F74" s="14"/>
      <c r="G74" s="175"/>
      <c r="H74" s="175"/>
      <c r="I74" s="175"/>
      <c r="J74" s="37"/>
      <c r="K74" s="157"/>
      <c r="L74" s="157"/>
      <c r="M74" s="157"/>
      <c r="N74" s="157"/>
      <c r="O74" s="157"/>
      <c r="P74" s="157"/>
      <c r="Q74" s="37"/>
      <c r="R74" s="37"/>
      <c r="S74" s="157"/>
      <c r="T74" s="157"/>
      <c r="U74" s="157"/>
      <c r="V74" s="157"/>
      <c r="W74" s="157"/>
      <c r="X74" s="157"/>
      <c r="Y74" s="37"/>
      <c r="Z74" s="37"/>
    </row>
    <row r="75" spans="1:26" ht="15" customHeight="1" x14ac:dyDescent="0.2">
      <c r="A75" s="14"/>
      <c r="B75" s="14"/>
      <c r="C75" s="14"/>
      <c r="D75" s="14"/>
      <c r="E75" s="14"/>
      <c r="F75" s="14"/>
      <c r="G75" s="175"/>
      <c r="H75" s="175"/>
      <c r="I75" s="175"/>
      <c r="J75" s="37"/>
      <c r="K75" s="157"/>
      <c r="L75" s="157"/>
      <c r="M75" s="157"/>
      <c r="N75" s="157"/>
      <c r="O75" s="157"/>
      <c r="P75" s="157"/>
      <c r="Q75" s="37"/>
      <c r="R75" s="37"/>
      <c r="S75" s="157"/>
      <c r="T75" s="157"/>
      <c r="U75" s="157"/>
      <c r="V75" s="157"/>
      <c r="W75" s="157"/>
      <c r="X75" s="157"/>
      <c r="Y75" s="37"/>
      <c r="Z75" s="37"/>
    </row>
    <row r="76" spans="1:26" ht="15" customHeight="1" x14ac:dyDescent="0.2">
      <c r="A76" s="14"/>
      <c r="B76" s="14"/>
      <c r="C76" s="14"/>
      <c r="D76" s="14"/>
      <c r="E76" s="14"/>
      <c r="F76" s="14"/>
      <c r="G76" s="175"/>
      <c r="H76" s="175"/>
      <c r="I76" s="175"/>
      <c r="J76" s="37"/>
      <c r="K76" s="157"/>
      <c r="L76" s="157"/>
      <c r="M76" s="157"/>
      <c r="N76" s="157"/>
      <c r="O76" s="157"/>
      <c r="P76" s="157"/>
      <c r="Q76" s="37"/>
      <c r="R76" s="37"/>
      <c r="S76" s="157"/>
      <c r="T76" s="157"/>
      <c r="U76" s="157"/>
      <c r="V76" s="157"/>
      <c r="W76" s="157"/>
      <c r="X76" s="157"/>
      <c r="Y76" s="37"/>
      <c r="Z76" s="37"/>
    </row>
    <row r="77" spans="1:26" ht="15" customHeight="1" x14ac:dyDescent="0.2">
      <c r="A77" s="14"/>
      <c r="B77" s="14"/>
      <c r="C77" s="14"/>
      <c r="D77" s="14"/>
      <c r="E77" s="14"/>
      <c r="F77" s="14"/>
      <c r="G77" s="175"/>
      <c r="H77" s="175"/>
      <c r="I77" s="175"/>
      <c r="J77" s="37"/>
      <c r="K77" s="157"/>
      <c r="L77" s="157"/>
      <c r="M77" s="157"/>
      <c r="N77" s="157"/>
      <c r="O77" s="157"/>
      <c r="P77" s="157"/>
      <c r="Q77" s="37"/>
      <c r="R77" s="37"/>
      <c r="S77" s="157"/>
      <c r="T77" s="157"/>
      <c r="U77" s="157"/>
      <c r="V77" s="157"/>
      <c r="W77" s="157"/>
      <c r="X77" s="157"/>
      <c r="Y77" s="37"/>
      <c r="Z77" s="37"/>
    </row>
    <row r="78" spans="1:26" ht="15" customHeight="1" x14ac:dyDescent="0.2">
      <c r="A78" s="14"/>
      <c r="B78" s="14"/>
      <c r="C78" s="14"/>
      <c r="D78" s="14"/>
      <c r="E78" s="14"/>
      <c r="F78" s="14"/>
      <c r="G78" s="175"/>
      <c r="H78" s="175"/>
      <c r="I78" s="175"/>
      <c r="J78" s="37"/>
      <c r="K78" s="157"/>
      <c r="L78" s="157"/>
      <c r="M78" s="157"/>
      <c r="N78" s="157"/>
      <c r="O78" s="157"/>
      <c r="P78" s="157"/>
      <c r="Q78" s="37"/>
      <c r="R78" s="37"/>
      <c r="S78" s="157"/>
      <c r="T78" s="157"/>
      <c r="U78" s="157"/>
      <c r="V78" s="157"/>
      <c r="W78" s="157"/>
      <c r="X78" s="157"/>
      <c r="Y78" s="37"/>
      <c r="Z78" s="37"/>
    </row>
    <row r="79" spans="1:26" ht="15" customHeight="1" x14ac:dyDescent="0.2">
      <c r="A79" s="14"/>
      <c r="B79" s="14"/>
      <c r="C79" s="14"/>
      <c r="D79" s="14"/>
      <c r="E79" s="14"/>
      <c r="F79" s="14"/>
      <c r="G79" s="175"/>
      <c r="H79" s="175"/>
      <c r="I79" s="175"/>
      <c r="J79" s="37"/>
      <c r="K79" s="157"/>
      <c r="L79" s="157"/>
      <c r="M79" s="157"/>
      <c r="N79" s="157"/>
      <c r="O79" s="157"/>
      <c r="P79" s="157"/>
      <c r="Q79" s="37"/>
      <c r="R79" s="37"/>
      <c r="S79" s="157"/>
      <c r="T79" s="157"/>
      <c r="U79" s="157"/>
      <c r="V79" s="157"/>
      <c r="W79" s="157"/>
      <c r="X79" s="157"/>
      <c r="Y79" s="37"/>
      <c r="Z79" s="37"/>
    </row>
    <row r="80" spans="1:26" ht="15" customHeight="1" x14ac:dyDescent="0.2">
      <c r="A80" s="14"/>
      <c r="B80" s="14"/>
      <c r="C80" s="14"/>
      <c r="D80" s="14"/>
      <c r="E80" s="14"/>
      <c r="F80" s="14"/>
      <c r="G80" s="175"/>
      <c r="H80" s="175"/>
      <c r="I80" s="175"/>
      <c r="J80" s="37"/>
      <c r="K80" s="157"/>
      <c r="L80" s="157"/>
      <c r="M80" s="157"/>
      <c r="N80" s="157"/>
      <c r="O80" s="157"/>
      <c r="P80" s="157"/>
      <c r="Q80" s="37"/>
      <c r="R80" s="37"/>
      <c r="S80" s="157"/>
      <c r="T80" s="157"/>
      <c r="U80" s="157"/>
      <c r="V80" s="157"/>
      <c r="W80" s="157"/>
      <c r="X80" s="157"/>
      <c r="Y80" s="37"/>
      <c r="Z80" s="37"/>
    </row>
    <row r="81" spans="1:26" ht="15" customHeight="1" x14ac:dyDescent="0.2">
      <c r="A81" s="14"/>
      <c r="B81" s="14"/>
      <c r="C81" s="14"/>
      <c r="D81" s="14"/>
      <c r="E81" s="14"/>
      <c r="F81" s="14"/>
      <c r="G81" s="175"/>
      <c r="H81" s="175"/>
      <c r="I81" s="175"/>
      <c r="J81" s="37"/>
      <c r="K81" s="157"/>
      <c r="L81" s="157"/>
      <c r="M81" s="157"/>
      <c r="N81" s="157"/>
      <c r="O81" s="157"/>
      <c r="P81" s="157"/>
      <c r="Q81" s="37"/>
      <c r="R81" s="37"/>
      <c r="S81" s="157"/>
      <c r="T81" s="157"/>
      <c r="U81" s="157"/>
      <c r="V81" s="157"/>
      <c r="W81" s="157"/>
      <c r="X81" s="157"/>
      <c r="Y81" s="37"/>
      <c r="Z81" s="37"/>
    </row>
    <row r="82" spans="1:26" ht="15" customHeight="1" x14ac:dyDescent="0.2">
      <c r="A82" s="14"/>
      <c r="B82" s="14"/>
      <c r="C82" s="14"/>
      <c r="D82" s="14"/>
      <c r="E82" s="14"/>
      <c r="F82" s="14"/>
      <c r="G82" s="175"/>
      <c r="H82" s="175"/>
      <c r="I82" s="175"/>
      <c r="J82" s="37"/>
      <c r="K82" s="157"/>
      <c r="L82" s="157"/>
      <c r="M82" s="157"/>
      <c r="N82" s="157"/>
      <c r="O82" s="157"/>
      <c r="P82" s="157"/>
      <c r="Q82" s="37"/>
      <c r="R82" s="37"/>
      <c r="S82" s="157"/>
      <c r="T82" s="157"/>
      <c r="U82" s="157"/>
      <c r="V82" s="157"/>
      <c r="W82" s="157"/>
      <c r="X82" s="157"/>
      <c r="Y82" s="37"/>
      <c r="Z82" s="37"/>
    </row>
    <row r="83" spans="1:26" ht="15" customHeight="1" x14ac:dyDescent="0.2">
      <c r="A83" s="14"/>
      <c r="B83" s="14"/>
      <c r="C83" s="14"/>
      <c r="D83" s="14"/>
      <c r="E83" s="14"/>
      <c r="F83" s="14"/>
      <c r="G83" s="175"/>
      <c r="H83" s="175"/>
      <c r="I83" s="175"/>
      <c r="J83" s="37"/>
      <c r="K83" s="157"/>
      <c r="L83" s="157"/>
      <c r="M83" s="157"/>
      <c r="N83" s="157"/>
      <c r="O83" s="157"/>
      <c r="P83" s="157"/>
      <c r="Q83" s="37"/>
      <c r="R83" s="37"/>
      <c r="S83" s="157"/>
      <c r="T83" s="157"/>
      <c r="U83" s="157"/>
      <c r="V83" s="157"/>
      <c r="W83" s="157"/>
      <c r="X83" s="157"/>
      <c r="Y83" s="37"/>
      <c r="Z83" s="37"/>
    </row>
    <row r="84" spans="1:26" ht="15" customHeight="1" x14ac:dyDescent="0.2">
      <c r="A84" s="14"/>
      <c r="B84" s="14"/>
      <c r="C84" s="14"/>
      <c r="D84" s="14"/>
      <c r="E84" s="14"/>
      <c r="F84" s="14"/>
      <c r="G84" s="175"/>
      <c r="H84" s="175"/>
      <c r="I84" s="175"/>
      <c r="J84" s="37"/>
      <c r="K84" s="157"/>
      <c r="L84" s="157"/>
      <c r="M84" s="157"/>
      <c r="N84" s="157"/>
      <c r="O84" s="157"/>
      <c r="P84" s="157"/>
      <c r="Q84" s="37"/>
      <c r="R84" s="37"/>
      <c r="S84" s="157"/>
      <c r="T84" s="157"/>
      <c r="U84" s="157"/>
      <c r="V84" s="157"/>
      <c r="W84" s="157"/>
      <c r="X84" s="157"/>
      <c r="Y84" s="37"/>
      <c r="Z84" s="37"/>
    </row>
    <row r="85" spans="1:26" ht="15" customHeight="1" x14ac:dyDescent="0.2">
      <c r="A85" s="14"/>
      <c r="B85" s="14"/>
      <c r="C85" s="14"/>
      <c r="D85" s="14"/>
      <c r="E85" s="14"/>
      <c r="F85" s="14"/>
      <c r="G85" s="175"/>
      <c r="H85" s="175"/>
      <c r="I85" s="175"/>
      <c r="J85" s="37"/>
      <c r="K85" s="157"/>
      <c r="L85" s="157"/>
      <c r="M85" s="157"/>
      <c r="N85" s="157"/>
      <c r="O85" s="157"/>
      <c r="P85" s="157"/>
      <c r="Q85" s="37"/>
      <c r="R85" s="37"/>
      <c r="S85" s="157"/>
      <c r="T85" s="157"/>
      <c r="U85" s="157"/>
      <c r="V85" s="157"/>
      <c r="W85" s="157"/>
      <c r="X85" s="157"/>
      <c r="Y85" s="37"/>
      <c r="Z85" s="37"/>
    </row>
    <row r="86" spans="1:26" ht="15" customHeight="1" x14ac:dyDescent="0.2">
      <c r="A86" s="14"/>
      <c r="B86" s="14"/>
      <c r="C86" s="14"/>
      <c r="D86" s="14"/>
      <c r="E86" s="14"/>
      <c r="F86" s="14"/>
      <c r="G86" s="175"/>
      <c r="H86" s="175"/>
      <c r="I86" s="175"/>
      <c r="J86" s="37"/>
      <c r="K86" s="157"/>
      <c r="L86" s="157"/>
      <c r="M86" s="157"/>
      <c r="N86" s="157"/>
      <c r="O86" s="157"/>
      <c r="P86" s="157"/>
      <c r="Q86" s="37"/>
      <c r="R86" s="37"/>
      <c r="S86" s="157"/>
      <c r="T86" s="157"/>
      <c r="U86" s="157"/>
      <c r="V86" s="157"/>
      <c r="W86" s="157"/>
      <c r="X86" s="157"/>
      <c r="Y86" s="37"/>
      <c r="Z86" s="37"/>
    </row>
    <row r="87" spans="1:26" ht="15" customHeight="1" x14ac:dyDescent="0.2">
      <c r="A87" s="14"/>
      <c r="B87" s="14"/>
      <c r="C87" s="14"/>
      <c r="D87" s="14"/>
      <c r="E87" s="14"/>
      <c r="F87" s="14"/>
      <c r="G87" s="175"/>
      <c r="H87" s="175"/>
      <c r="I87" s="175"/>
      <c r="J87" s="37"/>
      <c r="K87" s="157"/>
      <c r="L87" s="157"/>
      <c r="M87" s="157"/>
      <c r="N87" s="157"/>
      <c r="O87" s="157"/>
      <c r="P87" s="157"/>
      <c r="Q87" s="37"/>
      <c r="R87" s="37"/>
      <c r="S87" s="157"/>
      <c r="T87" s="157"/>
      <c r="U87" s="157"/>
      <c r="V87" s="157"/>
      <c r="W87" s="157"/>
      <c r="X87" s="157"/>
      <c r="Y87" s="37"/>
      <c r="Z87" s="37"/>
    </row>
    <row r="88" spans="1:26" ht="15" customHeight="1" x14ac:dyDescent="0.2">
      <c r="A88" s="14"/>
      <c r="B88" s="14"/>
      <c r="C88" s="14"/>
      <c r="D88" s="14"/>
      <c r="E88" s="14"/>
      <c r="F88" s="14"/>
      <c r="G88" s="175"/>
      <c r="H88" s="175"/>
      <c r="I88" s="175"/>
      <c r="J88" s="37"/>
      <c r="K88" s="157"/>
      <c r="L88" s="157"/>
      <c r="M88" s="157"/>
      <c r="N88" s="157"/>
      <c r="O88" s="157"/>
      <c r="P88" s="157"/>
      <c r="Q88" s="37"/>
      <c r="R88" s="37"/>
      <c r="S88" s="157"/>
      <c r="T88" s="157"/>
      <c r="U88" s="157"/>
      <c r="V88" s="157"/>
      <c r="W88" s="157"/>
      <c r="X88" s="157"/>
      <c r="Y88" s="37"/>
      <c r="Z88" s="37"/>
    </row>
    <row r="89" spans="1:26" ht="15" customHeight="1" x14ac:dyDescent="0.2">
      <c r="A89" s="14"/>
      <c r="B89" s="14"/>
      <c r="C89" s="14"/>
      <c r="D89" s="14"/>
      <c r="E89" s="14"/>
      <c r="F89" s="14"/>
      <c r="G89" s="175"/>
      <c r="H89" s="175"/>
      <c r="I89" s="175"/>
      <c r="J89" s="37"/>
      <c r="K89" s="157"/>
      <c r="L89" s="157"/>
      <c r="M89" s="157"/>
      <c r="N89" s="157"/>
      <c r="O89" s="157"/>
      <c r="P89" s="157"/>
      <c r="Q89" s="37"/>
      <c r="R89" s="37"/>
      <c r="S89" s="157"/>
      <c r="T89" s="157"/>
      <c r="U89" s="157"/>
      <c r="V89" s="157"/>
      <c r="W89" s="157"/>
      <c r="X89" s="157"/>
      <c r="Y89" s="37"/>
      <c r="Z89" s="37"/>
    </row>
    <row r="90" spans="1:26" ht="15" customHeight="1" x14ac:dyDescent="0.2">
      <c r="A90" s="14"/>
      <c r="B90" s="14"/>
      <c r="C90" s="14"/>
      <c r="D90" s="14"/>
      <c r="E90" s="14"/>
      <c r="F90" s="14"/>
      <c r="G90" s="175"/>
      <c r="H90" s="175"/>
      <c r="I90" s="175"/>
      <c r="J90" s="37"/>
      <c r="K90" s="157"/>
      <c r="L90" s="157"/>
      <c r="M90" s="157"/>
      <c r="N90" s="157"/>
      <c r="O90" s="157"/>
      <c r="P90" s="157"/>
      <c r="Q90" s="37"/>
      <c r="R90" s="37"/>
      <c r="S90" s="157"/>
      <c r="T90" s="157"/>
      <c r="U90" s="157"/>
      <c r="V90" s="157"/>
      <c r="W90" s="157"/>
      <c r="X90" s="157"/>
      <c r="Y90" s="37"/>
      <c r="Z90" s="37"/>
    </row>
    <row r="91" spans="1:26" ht="15" customHeight="1" x14ac:dyDescent="0.2">
      <c r="A91" s="14"/>
      <c r="B91" s="14"/>
      <c r="C91" s="14"/>
      <c r="D91" s="14"/>
      <c r="E91" s="14"/>
      <c r="F91" s="14"/>
      <c r="G91" s="175"/>
      <c r="H91" s="175"/>
      <c r="I91" s="175"/>
      <c r="J91" s="37"/>
      <c r="K91" s="157"/>
      <c r="L91" s="157"/>
      <c r="M91" s="157"/>
      <c r="N91" s="157"/>
      <c r="O91" s="157"/>
      <c r="P91" s="157"/>
      <c r="Q91" s="37"/>
      <c r="R91" s="37"/>
      <c r="S91" s="157"/>
      <c r="T91" s="157"/>
      <c r="U91" s="157"/>
      <c r="V91" s="157"/>
      <c r="W91" s="157"/>
      <c r="X91" s="157"/>
      <c r="Y91" s="37"/>
      <c r="Z91" s="37"/>
    </row>
    <row r="92" spans="1:26" ht="15" customHeight="1" x14ac:dyDescent="0.2">
      <c r="A92" s="14"/>
      <c r="B92" s="14"/>
      <c r="C92" s="14"/>
      <c r="D92" s="14"/>
      <c r="E92" s="14"/>
      <c r="F92" s="14"/>
      <c r="G92" s="175"/>
      <c r="H92" s="175"/>
      <c r="I92" s="175"/>
      <c r="J92" s="37"/>
      <c r="K92" s="157"/>
      <c r="L92" s="157"/>
      <c r="M92" s="157"/>
      <c r="N92" s="157"/>
      <c r="O92" s="157"/>
      <c r="P92" s="157"/>
      <c r="Q92" s="37"/>
      <c r="R92" s="37"/>
      <c r="S92" s="157"/>
      <c r="T92" s="157"/>
      <c r="U92" s="157"/>
      <c r="V92" s="157"/>
      <c r="W92" s="157"/>
      <c r="X92" s="157"/>
      <c r="Y92" s="37"/>
      <c r="Z92" s="37"/>
    </row>
    <row r="93" spans="1:26" ht="15" customHeight="1" x14ac:dyDescent="0.2">
      <c r="A93" s="14"/>
      <c r="B93" s="14"/>
      <c r="C93" s="14"/>
      <c r="D93" s="14"/>
      <c r="E93" s="14"/>
      <c r="F93" s="14"/>
      <c r="G93" s="175"/>
      <c r="H93" s="175"/>
      <c r="I93" s="175"/>
      <c r="J93" s="37"/>
      <c r="K93" s="157"/>
      <c r="L93" s="157"/>
      <c r="M93" s="157"/>
      <c r="N93" s="157"/>
      <c r="O93" s="157"/>
      <c r="P93" s="157"/>
      <c r="Q93" s="37"/>
      <c r="R93" s="37"/>
      <c r="S93" s="157"/>
      <c r="T93" s="157"/>
      <c r="U93" s="157"/>
      <c r="V93" s="157"/>
      <c r="W93" s="157"/>
      <c r="X93" s="157"/>
      <c r="Y93" s="37"/>
      <c r="Z93" s="37"/>
    </row>
    <row r="94" spans="1:26" ht="15" customHeight="1" x14ac:dyDescent="0.2">
      <c r="A94" s="14"/>
      <c r="B94" s="14"/>
      <c r="C94" s="14"/>
      <c r="D94" s="14"/>
      <c r="E94" s="14"/>
      <c r="F94" s="14"/>
      <c r="G94" s="175"/>
      <c r="H94" s="175"/>
      <c r="I94" s="175"/>
      <c r="J94" s="37"/>
      <c r="K94" s="157"/>
      <c r="L94" s="157"/>
      <c r="M94" s="157"/>
      <c r="N94" s="157"/>
      <c r="O94" s="157"/>
      <c r="P94" s="157"/>
      <c r="Q94" s="37"/>
      <c r="R94" s="37"/>
      <c r="S94" s="157"/>
      <c r="T94" s="157"/>
      <c r="U94" s="157"/>
      <c r="V94" s="157"/>
      <c r="W94" s="157"/>
      <c r="X94" s="157"/>
      <c r="Y94" s="37"/>
      <c r="Z94" s="37"/>
    </row>
    <row r="95" spans="1:26" ht="15" customHeight="1" x14ac:dyDescent="0.2">
      <c r="A95" s="14"/>
      <c r="B95" s="14"/>
      <c r="C95" s="14"/>
      <c r="D95" s="14"/>
      <c r="E95" s="14"/>
      <c r="F95" s="14"/>
      <c r="G95" s="175"/>
      <c r="H95" s="175"/>
      <c r="I95" s="175"/>
      <c r="J95" s="37"/>
      <c r="K95" s="157"/>
      <c r="L95" s="157"/>
      <c r="M95" s="157"/>
      <c r="N95" s="157"/>
      <c r="O95" s="157"/>
      <c r="P95" s="157"/>
      <c r="Q95" s="37"/>
      <c r="R95" s="37"/>
      <c r="S95" s="157"/>
      <c r="T95" s="157"/>
      <c r="U95" s="157"/>
      <c r="V95" s="157"/>
      <c r="W95" s="157"/>
      <c r="X95" s="157"/>
      <c r="Y95" s="37"/>
      <c r="Z95" s="37"/>
    </row>
    <row r="96" spans="1:26" ht="15" customHeight="1" x14ac:dyDescent="0.2">
      <c r="A96" s="14"/>
      <c r="B96" s="14"/>
      <c r="C96" s="14"/>
      <c r="D96" s="14"/>
      <c r="E96" s="14"/>
      <c r="F96" s="14"/>
      <c r="G96" s="175"/>
      <c r="H96" s="175"/>
      <c r="I96" s="175"/>
      <c r="J96" s="37"/>
      <c r="K96" s="157"/>
      <c r="L96" s="157"/>
      <c r="M96" s="157"/>
      <c r="N96" s="157"/>
      <c r="O96" s="157"/>
      <c r="P96" s="157"/>
      <c r="Q96" s="37"/>
      <c r="R96" s="37"/>
      <c r="S96" s="157"/>
      <c r="T96" s="157"/>
      <c r="U96" s="157"/>
      <c r="V96" s="157"/>
      <c r="W96" s="157"/>
      <c r="X96" s="157"/>
      <c r="Y96" s="37"/>
      <c r="Z96" s="37"/>
    </row>
    <row r="97" spans="1:26" ht="15" customHeight="1" x14ac:dyDescent="0.2">
      <c r="A97" s="14"/>
      <c r="B97" s="14"/>
      <c r="C97" s="14"/>
      <c r="D97" s="14"/>
      <c r="E97" s="14"/>
      <c r="F97" s="14"/>
      <c r="G97" s="175"/>
      <c r="H97" s="175"/>
      <c r="I97" s="175"/>
      <c r="J97" s="37"/>
      <c r="K97" s="157"/>
      <c r="L97" s="157"/>
      <c r="M97" s="157"/>
      <c r="N97" s="157"/>
      <c r="O97" s="157"/>
      <c r="P97" s="157"/>
      <c r="Q97" s="37"/>
      <c r="R97" s="37"/>
      <c r="S97" s="157"/>
      <c r="T97" s="157"/>
      <c r="U97" s="157"/>
      <c r="V97" s="157"/>
      <c r="W97" s="157"/>
      <c r="X97" s="157"/>
      <c r="Y97" s="37"/>
      <c r="Z97" s="37"/>
    </row>
    <row r="98" spans="1:26" ht="15" customHeight="1" x14ac:dyDescent="0.2">
      <c r="A98" s="14"/>
      <c r="B98" s="14"/>
      <c r="C98" s="14"/>
      <c r="D98" s="14"/>
      <c r="E98" s="14"/>
      <c r="F98" s="14"/>
      <c r="G98" s="175"/>
      <c r="H98" s="175"/>
      <c r="I98" s="175"/>
      <c r="J98" s="37"/>
      <c r="K98" s="157"/>
      <c r="L98" s="157"/>
      <c r="M98" s="157"/>
      <c r="N98" s="157"/>
      <c r="O98" s="157"/>
      <c r="P98" s="157"/>
      <c r="Q98" s="37"/>
      <c r="R98" s="37"/>
      <c r="S98" s="157"/>
      <c r="T98" s="157"/>
      <c r="U98" s="157"/>
      <c r="V98" s="157"/>
      <c r="W98" s="157"/>
      <c r="X98" s="157"/>
      <c r="Y98" s="37"/>
      <c r="Z98" s="37"/>
    </row>
    <row r="99" spans="1:26" ht="15" customHeight="1" x14ac:dyDescent="0.2">
      <c r="A99" s="14"/>
      <c r="B99" s="14"/>
      <c r="C99" s="14"/>
      <c r="D99" s="14"/>
      <c r="E99" s="14"/>
      <c r="F99" s="14"/>
      <c r="G99" s="175"/>
      <c r="H99" s="175"/>
      <c r="I99" s="175"/>
      <c r="J99" s="37"/>
      <c r="K99" s="157"/>
      <c r="L99" s="157"/>
      <c r="M99" s="157"/>
      <c r="N99" s="157"/>
      <c r="O99" s="157"/>
      <c r="P99" s="157"/>
      <c r="Q99" s="37"/>
      <c r="R99" s="37"/>
      <c r="S99" s="157"/>
      <c r="T99" s="157"/>
      <c r="U99" s="157"/>
      <c r="V99" s="157"/>
      <c r="W99" s="157"/>
      <c r="X99" s="157"/>
      <c r="Y99" s="37"/>
      <c r="Z99" s="37"/>
    </row>
    <row r="100" spans="1:26" ht="15" customHeight="1" x14ac:dyDescent="0.2">
      <c r="A100" s="14"/>
      <c r="B100" s="14"/>
      <c r="C100" s="14"/>
      <c r="D100" s="14"/>
      <c r="E100" s="14"/>
      <c r="F100" s="14"/>
      <c r="G100" s="175"/>
      <c r="H100" s="175"/>
      <c r="I100" s="175"/>
      <c r="J100" s="37"/>
      <c r="K100" s="157"/>
      <c r="L100" s="157"/>
      <c r="M100" s="157"/>
      <c r="N100" s="157"/>
      <c r="O100" s="157"/>
      <c r="P100" s="157"/>
      <c r="Q100" s="37"/>
      <c r="R100" s="37"/>
      <c r="S100" s="157"/>
      <c r="T100" s="157"/>
      <c r="U100" s="157"/>
      <c r="V100" s="157"/>
      <c r="W100" s="157"/>
      <c r="X100" s="157"/>
      <c r="Y100" s="37"/>
      <c r="Z100" s="37"/>
    </row>
    <row r="101" spans="1:26" ht="15" customHeight="1" x14ac:dyDescent="0.2">
      <c r="A101" s="14"/>
      <c r="B101" s="14"/>
      <c r="C101" s="14"/>
      <c r="D101" s="14"/>
      <c r="E101" s="14"/>
      <c r="F101" s="14"/>
      <c r="G101" s="175"/>
      <c r="H101" s="175"/>
      <c r="I101" s="175"/>
      <c r="J101" s="37"/>
      <c r="K101" s="157"/>
      <c r="L101" s="157"/>
      <c r="M101" s="157"/>
      <c r="N101" s="157"/>
      <c r="O101" s="157"/>
      <c r="P101" s="157"/>
      <c r="Q101" s="37"/>
      <c r="R101" s="37"/>
      <c r="S101" s="157"/>
      <c r="T101" s="157"/>
      <c r="U101" s="157"/>
      <c r="V101" s="157"/>
      <c r="W101" s="157"/>
      <c r="X101" s="157"/>
      <c r="Y101" s="37"/>
      <c r="Z101" s="37"/>
    </row>
    <row r="102" spans="1:26" ht="15" customHeight="1" x14ac:dyDescent="0.2">
      <c r="A102" s="14"/>
      <c r="B102" s="14"/>
      <c r="C102" s="14"/>
      <c r="D102" s="14"/>
      <c r="E102" s="14"/>
      <c r="F102" s="14"/>
      <c r="G102" s="175"/>
      <c r="H102" s="175"/>
      <c r="I102" s="175"/>
      <c r="J102" s="37"/>
      <c r="K102" s="157"/>
      <c r="L102" s="157"/>
      <c r="M102" s="157"/>
      <c r="N102" s="157"/>
      <c r="O102" s="157"/>
      <c r="P102" s="157"/>
      <c r="Q102" s="37"/>
      <c r="R102" s="37"/>
      <c r="S102" s="157"/>
      <c r="T102" s="157"/>
      <c r="U102" s="157"/>
      <c r="V102" s="157"/>
      <c r="W102" s="157"/>
      <c r="X102" s="157"/>
      <c r="Y102" s="37"/>
      <c r="Z102" s="37"/>
    </row>
    <row r="103" spans="1:26" ht="15" customHeight="1" x14ac:dyDescent="0.2">
      <c r="A103" s="14"/>
      <c r="B103" s="14"/>
      <c r="C103" s="14"/>
      <c r="D103" s="14"/>
      <c r="E103" s="14"/>
      <c r="F103" s="14"/>
      <c r="G103" s="175"/>
      <c r="H103" s="175"/>
      <c r="I103" s="175"/>
      <c r="J103" s="37"/>
      <c r="K103" s="157"/>
      <c r="L103" s="157"/>
      <c r="M103" s="157"/>
      <c r="N103" s="157"/>
      <c r="O103" s="157"/>
      <c r="P103" s="157"/>
      <c r="Q103" s="37"/>
      <c r="R103" s="37"/>
      <c r="S103" s="157"/>
      <c r="T103" s="157"/>
      <c r="U103" s="157"/>
      <c r="V103" s="157"/>
      <c r="W103" s="157"/>
      <c r="X103" s="157"/>
      <c r="Y103" s="37"/>
      <c r="Z103" s="37"/>
    </row>
    <row r="104" spans="1:26" ht="15" customHeight="1" x14ac:dyDescent="0.2">
      <c r="A104" s="14"/>
      <c r="B104" s="14"/>
      <c r="C104" s="14"/>
      <c r="D104" s="14"/>
      <c r="E104" s="14"/>
      <c r="F104" s="14"/>
      <c r="G104" s="175"/>
      <c r="H104" s="175"/>
      <c r="I104" s="175"/>
      <c r="J104" s="37"/>
      <c r="K104" s="157"/>
      <c r="L104" s="157"/>
      <c r="M104" s="157"/>
      <c r="N104" s="157"/>
      <c r="O104" s="157"/>
      <c r="P104" s="157"/>
      <c r="Q104" s="37"/>
      <c r="R104" s="37"/>
      <c r="S104" s="157"/>
      <c r="T104" s="157"/>
      <c r="U104" s="157"/>
      <c r="V104" s="157"/>
      <c r="W104" s="157"/>
      <c r="X104" s="157"/>
      <c r="Y104" s="37"/>
      <c r="Z104" s="37"/>
    </row>
    <row r="105" spans="1:26" ht="15" customHeight="1" x14ac:dyDescent="0.2">
      <c r="A105" s="14"/>
      <c r="B105" s="14"/>
      <c r="C105" s="14"/>
      <c r="D105" s="14"/>
      <c r="E105" s="14"/>
      <c r="F105" s="14"/>
      <c r="G105" s="175"/>
      <c r="H105" s="175"/>
      <c r="I105" s="175"/>
      <c r="J105" s="37"/>
      <c r="K105" s="157"/>
      <c r="L105" s="157"/>
      <c r="M105" s="157"/>
      <c r="N105" s="157"/>
      <c r="O105" s="157"/>
      <c r="P105" s="157"/>
      <c r="Q105" s="37"/>
      <c r="R105" s="37"/>
      <c r="S105" s="157"/>
      <c r="T105" s="157"/>
      <c r="U105" s="157"/>
      <c r="V105" s="157"/>
      <c r="W105" s="157"/>
      <c r="X105" s="157"/>
      <c r="Y105" s="37"/>
      <c r="Z105" s="37"/>
    </row>
    <row r="106" spans="1:26" ht="15" customHeight="1" x14ac:dyDescent="0.2">
      <c r="A106" s="14"/>
      <c r="B106" s="14"/>
      <c r="C106" s="14"/>
      <c r="D106" s="14"/>
      <c r="E106" s="14"/>
      <c r="F106" s="14"/>
      <c r="G106" s="175"/>
      <c r="H106" s="175"/>
      <c r="I106" s="175"/>
      <c r="J106" s="37"/>
      <c r="K106" s="157"/>
      <c r="L106" s="157"/>
      <c r="M106" s="157"/>
      <c r="N106" s="157"/>
      <c r="O106" s="157"/>
      <c r="P106" s="157"/>
      <c r="Q106" s="37"/>
      <c r="R106" s="37"/>
      <c r="S106" s="157"/>
      <c r="T106" s="157"/>
      <c r="U106" s="157"/>
      <c r="V106" s="157"/>
      <c r="W106" s="157"/>
      <c r="X106" s="157"/>
      <c r="Y106" s="37"/>
      <c r="Z106" s="37"/>
    </row>
    <row r="107" spans="1:26" ht="15" customHeight="1" x14ac:dyDescent="0.2">
      <c r="A107" s="155"/>
      <c r="B107" s="155"/>
      <c r="C107" s="155"/>
      <c r="D107" s="155"/>
      <c r="E107" s="155"/>
      <c r="F107" s="155"/>
      <c r="G107" s="174"/>
      <c r="H107" s="174"/>
      <c r="I107" s="174"/>
      <c r="J107" s="37"/>
      <c r="K107" s="157"/>
      <c r="L107" s="157"/>
      <c r="M107" s="157"/>
      <c r="N107" s="157"/>
      <c r="O107" s="157"/>
      <c r="P107" s="157"/>
      <c r="Q107" s="37"/>
      <c r="R107" s="37"/>
      <c r="S107" s="157"/>
      <c r="T107" s="157"/>
      <c r="U107" s="157"/>
      <c r="V107" s="157"/>
      <c r="W107" s="157"/>
      <c r="X107" s="157"/>
      <c r="Y107" s="37"/>
      <c r="Z107" s="37"/>
    </row>
    <row r="108" spans="1:26" ht="15" customHeight="1" x14ac:dyDescent="0.2">
      <c r="A108" s="14"/>
      <c r="B108" s="14"/>
      <c r="C108" s="14"/>
      <c r="D108" s="14"/>
      <c r="E108" s="176"/>
      <c r="F108" s="14"/>
      <c r="G108" s="175"/>
      <c r="H108" s="175"/>
      <c r="I108" s="175"/>
      <c r="J108" s="37"/>
      <c r="K108" s="157"/>
      <c r="L108" s="157"/>
      <c r="M108" s="157"/>
      <c r="N108" s="157"/>
      <c r="O108" s="157"/>
      <c r="P108" s="157"/>
      <c r="Q108" s="37"/>
      <c r="R108" s="37"/>
      <c r="S108" s="157"/>
      <c r="T108" s="157"/>
      <c r="U108" s="157"/>
      <c r="V108" s="157"/>
      <c r="W108" s="157"/>
      <c r="X108" s="157"/>
      <c r="Y108" s="37"/>
      <c r="Z108" s="37"/>
    </row>
    <row r="109" spans="1:26" ht="15" customHeight="1" x14ac:dyDescent="0.2">
      <c r="A109" s="14"/>
      <c r="B109" s="14"/>
      <c r="C109" s="14"/>
      <c r="D109" s="14"/>
      <c r="E109" s="14"/>
      <c r="F109" s="14"/>
      <c r="G109" s="175"/>
      <c r="H109" s="175"/>
      <c r="I109" s="175"/>
      <c r="J109" s="37"/>
      <c r="K109" s="157"/>
      <c r="L109" s="157"/>
      <c r="M109" s="157"/>
      <c r="N109" s="157"/>
      <c r="O109" s="157"/>
      <c r="P109" s="157"/>
      <c r="Q109" s="37"/>
      <c r="R109" s="37"/>
      <c r="S109" s="157"/>
      <c r="T109" s="157"/>
      <c r="U109" s="157"/>
      <c r="V109" s="157"/>
      <c r="W109" s="157"/>
      <c r="X109" s="157"/>
      <c r="Y109" s="37"/>
      <c r="Z109" s="37"/>
    </row>
    <row r="110" spans="1:26" ht="15" customHeight="1" x14ac:dyDescent="0.2">
      <c r="A110" s="14"/>
      <c r="B110" s="14"/>
      <c r="C110" s="14"/>
      <c r="D110" s="14"/>
      <c r="E110" s="14"/>
      <c r="F110" s="14"/>
      <c r="G110" s="175"/>
      <c r="H110" s="175"/>
      <c r="I110" s="175"/>
      <c r="J110" s="37"/>
      <c r="K110" s="157"/>
      <c r="L110" s="157"/>
      <c r="M110" s="157"/>
      <c r="N110" s="157"/>
      <c r="O110" s="157"/>
      <c r="P110" s="157"/>
      <c r="Q110" s="37"/>
      <c r="R110" s="37"/>
      <c r="S110" s="157"/>
      <c r="T110" s="157"/>
      <c r="U110" s="157"/>
      <c r="V110" s="157"/>
      <c r="W110" s="157"/>
      <c r="X110" s="157"/>
      <c r="Y110" s="37"/>
      <c r="Z110" s="37"/>
    </row>
    <row r="111" spans="1:26" ht="15" customHeight="1" x14ac:dyDescent="0.2">
      <c r="A111" s="14"/>
      <c r="B111" s="14"/>
      <c r="C111" s="14"/>
      <c r="D111" s="14"/>
      <c r="E111" s="14"/>
      <c r="F111" s="14"/>
      <c r="G111" s="175"/>
      <c r="H111" s="175"/>
      <c r="I111" s="175"/>
      <c r="J111" s="37"/>
      <c r="K111" s="157"/>
      <c r="L111" s="157"/>
      <c r="M111" s="157"/>
      <c r="N111" s="157"/>
      <c r="O111" s="157"/>
      <c r="P111" s="157"/>
      <c r="Q111" s="37"/>
      <c r="R111" s="37"/>
      <c r="S111" s="157"/>
      <c r="T111" s="157"/>
      <c r="U111" s="157"/>
      <c r="V111" s="157"/>
      <c r="W111" s="157"/>
      <c r="X111" s="157"/>
      <c r="Y111" s="37"/>
      <c r="Z111" s="37"/>
    </row>
    <row r="112" spans="1:26" ht="15" customHeight="1" x14ac:dyDescent="0.2">
      <c r="A112" s="14"/>
      <c r="B112" s="14"/>
      <c r="C112" s="14"/>
      <c r="D112" s="14"/>
      <c r="E112" s="14"/>
      <c r="F112" s="14"/>
      <c r="G112" s="175"/>
      <c r="H112" s="175"/>
      <c r="I112" s="175"/>
      <c r="J112" s="37"/>
      <c r="K112" s="157"/>
      <c r="L112" s="157"/>
      <c r="M112" s="157"/>
      <c r="N112" s="157"/>
      <c r="O112" s="157"/>
      <c r="P112" s="157"/>
      <c r="Q112" s="37"/>
      <c r="R112" s="37"/>
      <c r="S112" s="157"/>
      <c r="T112" s="157"/>
      <c r="U112" s="157"/>
      <c r="V112" s="157"/>
      <c r="W112" s="157"/>
      <c r="X112" s="157"/>
      <c r="Y112" s="37"/>
      <c r="Z112" s="37"/>
    </row>
    <row r="113" spans="1:26" ht="15" customHeight="1" x14ac:dyDescent="0.2">
      <c r="A113" s="155"/>
      <c r="B113" s="155"/>
      <c r="C113" s="155"/>
      <c r="D113" s="155"/>
      <c r="E113" s="155"/>
      <c r="F113" s="155"/>
      <c r="G113" s="174"/>
      <c r="H113" s="174"/>
      <c r="I113" s="174"/>
      <c r="J113" s="37"/>
      <c r="K113" s="157"/>
      <c r="L113" s="157"/>
      <c r="M113" s="157"/>
      <c r="N113" s="157"/>
      <c r="O113" s="157"/>
      <c r="P113" s="157"/>
      <c r="Q113" s="37"/>
      <c r="R113" s="37"/>
      <c r="S113" s="157"/>
      <c r="T113" s="157"/>
      <c r="U113" s="157"/>
      <c r="V113" s="157"/>
      <c r="W113" s="157"/>
      <c r="X113" s="157"/>
      <c r="Y113" s="37"/>
      <c r="Z113" s="37"/>
    </row>
    <row r="114" spans="1:26" ht="15" customHeight="1" x14ac:dyDescent="0.2">
      <c r="A114" s="155"/>
      <c r="B114" s="155"/>
      <c r="C114" s="155"/>
      <c r="D114" s="155"/>
      <c r="E114" s="155"/>
      <c r="F114" s="155"/>
      <c r="G114" s="174"/>
      <c r="H114" s="174"/>
      <c r="I114" s="174"/>
      <c r="J114" s="37"/>
      <c r="K114" s="157"/>
      <c r="L114" s="157"/>
      <c r="M114" s="157"/>
      <c r="N114" s="157"/>
      <c r="O114" s="157"/>
      <c r="P114" s="157"/>
      <c r="Q114" s="37"/>
      <c r="R114" s="37"/>
      <c r="S114" s="157"/>
      <c r="T114" s="157"/>
      <c r="U114" s="157"/>
      <c r="V114" s="157"/>
      <c r="W114" s="157"/>
      <c r="X114" s="157"/>
      <c r="Y114" s="37"/>
      <c r="Z114" s="37"/>
    </row>
    <row r="115" spans="1:26" ht="15" customHeight="1" x14ac:dyDescent="0.2">
      <c r="A115" s="14"/>
      <c r="B115" s="14"/>
      <c r="C115" s="14"/>
      <c r="D115" s="14"/>
      <c r="E115" s="14"/>
      <c r="F115" s="14"/>
      <c r="G115" s="175"/>
      <c r="H115" s="175"/>
      <c r="I115" s="175"/>
      <c r="J115" s="37"/>
      <c r="K115" s="157"/>
      <c r="L115" s="157"/>
      <c r="M115" s="157"/>
      <c r="N115" s="157"/>
      <c r="O115" s="157"/>
      <c r="P115" s="157"/>
      <c r="Q115" s="37"/>
      <c r="R115" s="37"/>
      <c r="S115" s="157"/>
      <c r="T115" s="157"/>
      <c r="U115" s="157"/>
      <c r="V115" s="157"/>
      <c r="W115" s="157"/>
      <c r="X115" s="157"/>
      <c r="Y115" s="37"/>
      <c r="Z115" s="37"/>
    </row>
    <row r="116" spans="1:26" ht="15" customHeight="1" x14ac:dyDescent="0.2">
      <c r="A116" s="14"/>
      <c r="B116" s="14"/>
      <c r="C116" s="14"/>
      <c r="D116" s="14"/>
      <c r="E116" s="14"/>
      <c r="F116" s="14"/>
      <c r="G116" s="175"/>
      <c r="H116" s="175"/>
      <c r="I116" s="175"/>
      <c r="J116" s="37"/>
      <c r="K116" s="157"/>
      <c r="L116" s="157"/>
      <c r="M116" s="157"/>
      <c r="N116" s="157"/>
      <c r="O116" s="157"/>
      <c r="P116" s="157"/>
      <c r="Q116" s="37"/>
      <c r="R116" s="37"/>
      <c r="S116" s="157"/>
      <c r="T116" s="157"/>
      <c r="U116" s="157"/>
      <c r="V116" s="157"/>
      <c r="W116" s="157"/>
      <c r="X116" s="157"/>
      <c r="Y116" s="37"/>
      <c r="Z116" s="37"/>
    </row>
    <row r="117" spans="1:26" ht="15" customHeight="1" x14ac:dyDescent="0.2">
      <c r="A117" s="14"/>
      <c r="B117" s="14"/>
      <c r="C117" s="14"/>
      <c r="D117" s="14"/>
      <c r="E117" s="14"/>
      <c r="F117" s="14"/>
      <c r="G117" s="175"/>
      <c r="H117" s="175"/>
      <c r="I117" s="175"/>
      <c r="J117" s="37"/>
      <c r="K117" s="157"/>
      <c r="L117" s="157"/>
      <c r="M117" s="157"/>
      <c r="N117" s="157"/>
      <c r="O117" s="157"/>
      <c r="P117" s="157"/>
      <c r="Q117" s="37"/>
      <c r="R117" s="37"/>
      <c r="S117" s="157"/>
      <c r="T117" s="157"/>
      <c r="U117" s="157"/>
      <c r="V117" s="157"/>
      <c r="W117" s="157"/>
      <c r="X117" s="157"/>
      <c r="Y117" s="37"/>
      <c r="Z117" s="37"/>
    </row>
    <row r="118" spans="1:26" ht="15" customHeight="1" x14ac:dyDescent="0.2">
      <c r="A118" s="14"/>
      <c r="B118" s="14"/>
      <c r="C118" s="14"/>
      <c r="D118" s="14"/>
      <c r="E118" s="14"/>
      <c r="F118" s="14"/>
      <c r="G118" s="175"/>
      <c r="H118" s="175"/>
      <c r="I118" s="175"/>
      <c r="J118" s="37"/>
      <c r="K118" s="157"/>
      <c r="L118" s="157"/>
      <c r="M118" s="157"/>
      <c r="N118" s="157"/>
      <c r="O118" s="157"/>
      <c r="P118" s="157"/>
      <c r="Q118" s="37"/>
      <c r="R118" s="37"/>
      <c r="S118" s="157"/>
      <c r="T118" s="157"/>
      <c r="U118" s="157"/>
      <c r="V118" s="157"/>
      <c r="W118" s="157"/>
      <c r="X118" s="157"/>
      <c r="Y118" s="37"/>
      <c r="Z118" s="37"/>
    </row>
    <row r="119" spans="1:26" ht="15" customHeight="1" x14ac:dyDescent="0.2">
      <c r="A119" s="14"/>
      <c r="B119" s="14"/>
      <c r="C119" s="14"/>
      <c r="D119" s="14"/>
      <c r="E119" s="14"/>
      <c r="F119" s="14"/>
      <c r="G119" s="175"/>
      <c r="H119" s="175"/>
      <c r="I119" s="175"/>
      <c r="J119" s="37"/>
      <c r="K119" s="157"/>
      <c r="L119" s="157"/>
      <c r="M119" s="157"/>
      <c r="N119" s="157"/>
      <c r="O119" s="157"/>
      <c r="P119" s="157"/>
      <c r="Q119" s="37"/>
      <c r="R119" s="37"/>
      <c r="S119" s="157"/>
      <c r="T119" s="157"/>
      <c r="U119" s="157"/>
      <c r="V119" s="157"/>
      <c r="W119" s="157"/>
      <c r="X119" s="157"/>
      <c r="Y119" s="37"/>
      <c r="Z119" s="37"/>
    </row>
    <row r="120" spans="1:26" ht="15" customHeight="1" x14ac:dyDescent="0.2">
      <c r="A120" s="14"/>
      <c r="B120" s="14"/>
      <c r="C120" s="14"/>
      <c r="D120" s="14"/>
      <c r="E120" s="14"/>
      <c r="F120" s="14"/>
      <c r="G120" s="175"/>
      <c r="H120" s="175"/>
      <c r="I120" s="175"/>
      <c r="J120" s="37"/>
      <c r="K120" s="157"/>
      <c r="L120" s="157"/>
      <c r="M120" s="157"/>
      <c r="N120" s="157"/>
      <c r="O120" s="157"/>
      <c r="P120" s="157"/>
      <c r="Q120" s="37"/>
      <c r="R120" s="37"/>
      <c r="S120" s="157"/>
      <c r="T120" s="157"/>
      <c r="U120" s="157"/>
      <c r="V120" s="157"/>
      <c r="W120" s="157"/>
      <c r="X120" s="157"/>
      <c r="Y120" s="37"/>
      <c r="Z120" s="37"/>
    </row>
    <row r="121" spans="1:26" ht="15" customHeight="1" x14ac:dyDescent="0.2">
      <c r="A121" s="14"/>
      <c r="B121" s="14"/>
      <c r="C121" s="14"/>
      <c r="D121" s="14"/>
      <c r="E121" s="14"/>
      <c r="F121" s="14"/>
      <c r="G121" s="175"/>
      <c r="H121" s="175"/>
      <c r="I121" s="175"/>
      <c r="J121" s="37"/>
      <c r="K121" s="157"/>
      <c r="L121" s="157"/>
      <c r="M121" s="157"/>
      <c r="N121" s="157"/>
      <c r="O121" s="157"/>
      <c r="P121" s="157"/>
      <c r="Q121" s="37"/>
      <c r="R121" s="37"/>
      <c r="S121" s="157"/>
      <c r="T121" s="157"/>
      <c r="U121" s="157"/>
      <c r="V121" s="157"/>
      <c r="W121" s="157"/>
      <c r="X121" s="157"/>
      <c r="Y121" s="37"/>
      <c r="Z121" s="37"/>
    </row>
    <row r="122" spans="1:26" ht="15" customHeight="1" x14ac:dyDescent="0.2">
      <c r="A122" s="14"/>
      <c r="B122" s="14"/>
      <c r="C122" s="14"/>
      <c r="D122" s="14"/>
      <c r="E122" s="14"/>
      <c r="F122" s="14"/>
      <c r="G122" s="175"/>
      <c r="H122" s="175"/>
      <c r="I122" s="175"/>
      <c r="J122" s="37"/>
      <c r="K122" s="157"/>
      <c r="L122" s="157"/>
      <c r="M122" s="157"/>
      <c r="N122" s="157"/>
      <c r="O122" s="157"/>
      <c r="P122" s="157"/>
      <c r="Q122" s="37"/>
      <c r="R122" s="37"/>
      <c r="S122" s="157"/>
      <c r="T122" s="157"/>
      <c r="U122" s="157"/>
      <c r="V122" s="157"/>
      <c r="W122" s="157"/>
      <c r="X122" s="157"/>
      <c r="Y122" s="37"/>
      <c r="Z122" s="37"/>
    </row>
    <row r="123" spans="1:26" ht="15" customHeight="1" x14ac:dyDescent="0.2">
      <c r="A123" s="14"/>
      <c r="B123" s="14"/>
      <c r="C123" s="14"/>
      <c r="D123" s="14"/>
      <c r="E123" s="14"/>
      <c r="F123" s="14"/>
      <c r="G123" s="175"/>
      <c r="H123" s="175"/>
      <c r="I123" s="175"/>
      <c r="J123" s="37"/>
      <c r="K123" s="157"/>
      <c r="L123" s="157"/>
      <c r="M123" s="157"/>
      <c r="N123" s="157"/>
      <c r="O123" s="157"/>
      <c r="P123" s="157"/>
      <c r="Q123" s="37"/>
      <c r="R123" s="37"/>
      <c r="S123" s="157"/>
      <c r="T123" s="157"/>
      <c r="U123" s="157"/>
      <c r="V123" s="157"/>
      <c r="W123" s="157"/>
      <c r="X123" s="157"/>
      <c r="Y123" s="37"/>
      <c r="Z123" s="37"/>
    </row>
    <row r="124" spans="1:26" ht="15" customHeight="1" x14ac:dyDescent="0.2">
      <c r="A124" s="14"/>
      <c r="B124" s="14"/>
      <c r="C124" s="14"/>
      <c r="D124" s="14"/>
      <c r="E124" s="14"/>
      <c r="F124" s="14"/>
      <c r="G124" s="175"/>
      <c r="H124" s="175"/>
      <c r="I124" s="175"/>
      <c r="J124" s="37"/>
      <c r="K124" s="157"/>
      <c r="L124" s="157"/>
      <c r="M124" s="157"/>
      <c r="N124" s="157"/>
      <c r="O124" s="157"/>
      <c r="P124" s="157"/>
      <c r="Q124" s="37"/>
      <c r="R124" s="37"/>
      <c r="S124" s="157"/>
      <c r="T124" s="157"/>
      <c r="U124" s="157"/>
      <c r="V124" s="157"/>
      <c r="W124" s="157"/>
      <c r="X124" s="157"/>
      <c r="Y124" s="37"/>
      <c r="Z124" s="37"/>
    </row>
    <row r="125" spans="1:26" ht="15" customHeight="1" x14ac:dyDescent="0.2">
      <c r="A125" s="14"/>
      <c r="B125" s="14"/>
      <c r="C125" s="14"/>
      <c r="D125" s="14"/>
      <c r="E125" s="14"/>
      <c r="F125" s="14"/>
      <c r="G125" s="175"/>
      <c r="H125" s="175"/>
      <c r="I125" s="175"/>
      <c r="J125" s="37"/>
      <c r="K125" s="157"/>
      <c r="L125" s="157"/>
      <c r="M125" s="157"/>
      <c r="N125" s="157"/>
      <c r="O125" s="157"/>
      <c r="P125" s="157"/>
      <c r="Q125" s="37"/>
      <c r="R125" s="37"/>
      <c r="S125" s="157"/>
      <c r="T125" s="157"/>
      <c r="U125" s="157"/>
      <c r="V125" s="157"/>
      <c r="W125" s="157"/>
      <c r="X125" s="157"/>
      <c r="Y125" s="37"/>
      <c r="Z125" s="37"/>
    </row>
    <row r="126" spans="1:26" ht="15" customHeight="1" x14ac:dyDescent="0.2">
      <c r="A126" s="14"/>
      <c r="B126" s="14"/>
      <c r="C126" s="14"/>
      <c r="D126" s="14"/>
      <c r="E126" s="14"/>
      <c r="F126" s="14"/>
      <c r="G126" s="175"/>
      <c r="H126" s="175"/>
      <c r="I126" s="175"/>
      <c r="J126" s="37"/>
      <c r="K126" s="157"/>
      <c r="L126" s="157"/>
      <c r="M126" s="157"/>
      <c r="N126" s="157"/>
      <c r="O126" s="157"/>
      <c r="P126" s="157"/>
      <c r="Q126" s="37"/>
      <c r="R126" s="37"/>
      <c r="S126" s="157"/>
      <c r="T126" s="157"/>
      <c r="U126" s="157"/>
      <c r="V126" s="157"/>
      <c r="W126" s="157"/>
      <c r="X126" s="157"/>
      <c r="Y126" s="37"/>
      <c r="Z126" s="37"/>
    </row>
    <row r="127" spans="1:26" ht="15" customHeight="1" x14ac:dyDescent="0.2">
      <c r="A127" s="14"/>
      <c r="B127" s="14"/>
      <c r="C127" s="14"/>
      <c r="D127" s="14"/>
      <c r="E127" s="14"/>
      <c r="F127" s="14"/>
      <c r="G127" s="175"/>
      <c r="H127" s="175"/>
      <c r="I127" s="175"/>
      <c r="J127" s="37"/>
      <c r="K127" s="157"/>
      <c r="L127" s="157"/>
      <c r="M127" s="157"/>
      <c r="N127" s="157"/>
      <c r="O127" s="157"/>
      <c r="P127" s="157"/>
      <c r="Q127" s="37"/>
      <c r="R127" s="37"/>
      <c r="S127" s="157"/>
      <c r="T127" s="157"/>
      <c r="U127" s="157"/>
      <c r="V127" s="157"/>
      <c r="W127" s="157"/>
      <c r="X127" s="157"/>
      <c r="Y127" s="37"/>
      <c r="Z127" s="37"/>
    </row>
    <row r="128" spans="1:26" ht="15" customHeight="1" x14ac:dyDescent="0.2">
      <c r="A128" s="14"/>
      <c r="B128" s="14"/>
      <c r="C128" s="14"/>
      <c r="D128" s="14"/>
      <c r="E128" s="14"/>
      <c r="F128" s="14"/>
      <c r="G128" s="175"/>
      <c r="H128" s="175"/>
      <c r="I128" s="175"/>
      <c r="J128" s="37"/>
      <c r="K128" s="157"/>
      <c r="L128" s="157"/>
      <c r="M128" s="157"/>
      <c r="N128" s="157"/>
      <c r="O128" s="157"/>
      <c r="P128" s="157"/>
      <c r="Q128" s="37"/>
      <c r="R128" s="37"/>
      <c r="S128" s="157"/>
      <c r="T128" s="157"/>
      <c r="U128" s="157"/>
      <c r="V128" s="157"/>
      <c r="W128" s="157"/>
      <c r="X128" s="157"/>
      <c r="Y128" s="37"/>
      <c r="Z128" s="37"/>
    </row>
    <row r="129" spans="1:26" ht="15" customHeight="1" x14ac:dyDescent="0.2">
      <c r="A129" s="14"/>
      <c r="B129" s="14"/>
      <c r="C129" s="14"/>
      <c r="D129" s="14"/>
      <c r="E129" s="14"/>
      <c r="F129" s="14"/>
      <c r="G129" s="175"/>
      <c r="H129" s="175"/>
      <c r="I129" s="175"/>
      <c r="J129" s="37"/>
      <c r="K129" s="157"/>
      <c r="L129" s="157"/>
      <c r="M129" s="157"/>
      <c r="N129" s="157"/>
      <c r="O129" s="157"/>
      <c r="P129" s="157"/>
      <c r="Q129" s="37"/>
      <c r="R129" s="37"/>
      <c r="S129" s="157"/>
      <c r="T129" s="157"/>
      <c r="U129" s="157"/>
      <c r="V129" s="157"/>
      <c r="W129" s="157"/>
      <c r="X129" s="157"/>
      <c r="Y129" s="37"/>
      <c r="Z129" s="37"/>
    </row>
    <row r="130" spans="1:26" ht="15" customHeight="1" x14ac:dyDescent="0.2">
      <c r="A130" s="14"/>
      <c r="B130" s="14"/>
      <c r="C130" s="14"/>
      <c r="D130" s="14"/>
      <c r="E130" s="14"/>
      <c r="F130" s="14"/>
      <c r="G130" s="175"/>
      <c r="H130" s="175"/>
      <c r="I130" s="175"/>
      <c r="J130" s="37"/>
      <c r="K130" s="157"/>
      <c r="L130" s="157"/>
      <c r="M130" s="157"/>
      <c r="N130" s="157"/>
      <c r="O130" s="157"/>
      <c r="P130" s="157"/>
      <c r="Q130" s="37"/>
      <c r="R130" s="37"/>
      <c r="S130" s="157"/>
      <c r="T130" s="157"/>
      <c r="U130" s="157"/>
      <c r="V130" s="157"/>
      <c r="W130" s="157"/>
      <c r="X130" s="157"/>
      <c r="Y130" s="37"/>
      <c r="Z130" s="37"/>
    </row>
    <row r="131" spans="1:26" ht="15" customHeight="1" x14ac:dyDescent="0.2">
      <c r="A131" s="14"/>
      <c r="B131" s="14"/>
      <c r="C131" s="14"/>
      <c r="D131" s="14"/>
      <c r="E131" s="14"/>
      <c r="F131" s="14"/>
      <c r="G131" s="175"/>
      <c r="H131" s="175"/>
      <c r="I131" s="175"/>
      <c r="J131" s="37"/>
      <c r="K131" s="157"/>
      <c r="L131" s="157"/>
      <c r="M131" s="157"/>
      <c r="N131" s="157"/>
      <c r="O131" s="157"/>
      <c r="P131" s="157"/>
      <c r="Q131" s="37"/>
      <c r="R131" s="37"/>
      <c r="S131" s="157"/>
      <c r="T131" s="157"/>
      <c r="U131" s="157"/>
      <c r="V131" s="157"/>
      <c r="W131" s="157"/>
      <c r="X131" s="157"/>
      <c r="Y131" s="37"/>
      <c r="Z131" s="37"/>
    </row>
    <row r="132" spans="1:26" ht="15" customHeight="1" x14ac:dyDescent="0.2">
      <c r="A132" s="14"/>
      <c r="B132" s="14"/>
      <c r="C132" s="14"/>
      <c r="D132" s="14"/>
      <c r="E132" s="14"/>
      <c r="F132" s="14"/>
      <c r="G132" s="175"/>
      <c r="H132" s="175"/>
      <c r="I132" s="175"/>
      <c r="J132" s="37"/>
      <c r="K132" s="157"/>
      <c r="L132" s="157"/>
      <c r="M132" s="157"/>
      <c r="N132" s="157"/>
      <c r="O132" s="157"/>
      <c r="P132" s="157"/>
      <c r="Q132" s="37"/>
      <c r="R132" s="37"/>
      <c r="S132" s="157"/>
      <c r="T132" s="157"/>
      <c r="U132" s="157"/>
      <c r="V132" s="157"/>
      <c r="W132" s="157"/>
      <c r="X132" s="157"/>
      <c r="Y132" s="37"/>
      <c r="Z132" s="37"/>
    </row>
    <row r="133" spans="1:26" ht="15" customHeight="1" x14ac:dyDescent="0.2">
      <c r="A133" s="14"/>
      <c r="B133" s="14"/>
      <c r="C133" s="14"/>
      <c r="D133" s="14"/>
      <c r="E133" s="14"/>
      <c r="F133" s="14"/>
      <c r="G133" s="175"/>
      <c r="H133" s="175"/>
      <c r="I133" s="175"/>
      <c r="J133" s="37"/>
      <c r="K133" s="157"/>
      <c r="L133" s="157"/>
      <c r="M133" s="157"/>
      <c r="N133" s="157"/>
      <c r="O133" s="157"/>
      <c r="P133" s="157"/>
      <c r="Q133" s="37"/>
      <c r="R133" s="37"/>
      <c r="S133" s="157"/>
      <c r="T133" s="157"/>
      <c r="U133" s="157"/>
      <c r="V133" s="157"/>
      <c r="W133" s="157"/>
      <c r="X133" s="157"/>
      <c r="Y133" s="37"/>
      <c r="Z133" s="37"/>
    </row>
    <row r="134" spans="1:26" ht="15" customHeight="1" x14ac:dyDescent="0.2">
      <c r="A134" s="14"/>
      <c r="B134" s="14"/>
      <c r="C134" s="14"/>
      <c r="D134" s="14"/>
      <c r="E134" s="14"/>
      <c r="F134" s="14"/>
      <c r="G134" s="175"/>
      <c r="H134" s="175"/>
      <c r="I134" s="175"/>
      <c r="J134" s="37"/>
      <c r="K134" s="157"/>
      <c r="L134" s="157"/>
      <c r="M134" s="157"/>
      <c r="N134" s="157"/>
      <c r="O134" s="157"/>
      <c r="P134" s="157"/>
      <c r="Q134" s="37"/>
      <c r="R134" s="37"/>
      <c r="S134" s="157"/>
      <c r="T134" s="157"/>
      <c r="U134" s="157"/>
      <c r="V134" s="157"/>
      <c r="W134" s="157"/>
      <c r="X134" s="157"/>
      <c r="Y134" s="37"/>
      <c r="Z134" s="37"/>
    </row>
    <row r="135" spans="1:26" ht="15" customHeight="1" x14ac:dyDescent="0.2">
      <c r="A135" s="14"/>
      <c r="B135" s="14"/>
      <c r="C135" s="14"/>
      <c r="D135" s="14"/>
      <c r="E135" s="14"/>
      <c r="F135" s="14"/>
      <c r="G135" s="175"/>
      <c r="H135" s="175"/>
      <c r="I135" s="175"/>
      <c r="J135" s="37"/>
      <c r="K135" s="157"/>
      <c r="L135" s="157"/>
      <c r="M135" s="157"/>
      <c r="N135" s="157"/>
      <c r="O135" s="157"/>
      <c r="P135" s="157"/>
      <c r="Q135" s="37"/>
      <c r="R135" s="37"/>
      <c r="S135" s="157"/>
      <c r="T135" s="157"/>
      <c r="U135" s="157"/>
      <c r="V135" s="157"/>
      <c r="W135" s="157"/>
      <c r="X135" s="157"/>
      <c r="Y135" s="37"/>
      <c r="Z135" s="37"/>
    </row>
    <row r="136" spans="1:26" ht="15" customHeight="1" x14ac:dyDescent="0.2">
      <c r="A136" s="14"/>
      <c r="B136" s="14"/>
      <c r="C136" s="14"/>
      <c r="D136" s="14"/>
      <c r="E136" s="14"/>
      <c r="F136" s="14"/>
      <c r="G136" s="175"/>
      <c r="H136" s="175"/>
      <c r="I136" s="175"/>
      <c r="J136" s="37"/>
      <c r="K136" s="157"/>
      <c r="L136" s="157"/>
      <c r="M136" s="157"/>
      <c r="N136" s="157"/>
      <c r="O136" s="157"/>
      <c r="P136" s="157"/>
      <c r="Q136" s="37"/>
      <c r="R136" s="37"/>
      <c r="S136" s="157"/>
      <c r="T136" s="157"/>
      <c r="U136" s="157"/>
      <c r="V136" s="157"/>
      <c r="W136" s="157"/>
      <c r="X136" s="157"/>
      <c r="Y136" s="37"/>
      <c r="Z136" s="37"/>
    </row>
    <row r="137" spans="1:26" ht="15" customHeight="1" x14ac:dyDescent="0.2">
      <c r="A137" s="14"/>
      <c r="B137" s="14"/>
      <c r="C137" s="14"/>
      <c r="D137" s="14"/>
      <c r="E137" s="14"/>
      <c r="F137" s="14"/>
      <c r="G137" s="175"/>
      <c r="H137" s="175"/>
      <c r="I137" s="175"/>
      <c r="J137" s="37"/>
      <c r="K137" s="157"/>
      <c r="L137" s="157"/>
      <c r="M137" s="157"/>
      <c r="N137" s="157"/>
      <c r="O137" s="157"/>
      <c r="P137" s="157"/>
      <c r="Q137" s="37"/>
      <c r="R137" s="37"/>
      <c r="S137" s="157"/>
      <c r="T137" s="157"/>
      <c r="U137" s="157"/>
      <c r="V137" s="157"/>
      <c r="W137" s="157"/>
      <c r="X137" s="157"/>
      <c r="Y137" s="37"/>
      <c r="Z137" s="37"/>
    </row>
    <row r="138" spans="1:26" ht="15" customHeight="1" x14ac:dyDescent="0.2">
      <c r="A138" s="14"/>
      <c r="B138" s="14"/>
      <c r="C138" s="14"/>
      <c r="D138" s="14"/>
      <c r="E138" s="14"/>
      <c r="F138" s="14"/>
      <c r="G138" s="175"/>
      <c r="H138" s="175"/>
      <c r="I138" s="175"/>
      <c r="J138" s="37"/>
      <c r="K138" s="157"/>
      <c r="L138" s="157"/>
      <c r="M138" s="157"/>
      <c r="N138" s="157"/>
      <c r="O138" s="157"/>
      <c r="P138" s="157"/>
      <c r="Q138" s="37"/>
      <c r="R138" s="37"/>
      <c r="S138" s="157"/>
      <c r="T138" s="157"/>
      <c r="U138" s="157"/>
      <c r="V138" s="157"/>
      <c r="W138" s="157"/>
      <c r="X138" s="157"/>
      <c r="Y138" s="37"/>
      <c r="Z138" s="37"/>
    </row>
    <row r="139" spans="1:26" ht="15" customHeight="1" x14ac:dyDescent="0.2">
      <c r="A139" s="14"/>
      <c r="B139" s="14"/>
      <c r="C139" s="14"/>
      <c r="D139" s="14"/>
      <c r="E139" s="14"/>
      <c r="F139" s="14"/>
      <c r="G139" s="175"/>
      <c r="H139" s="175"/>
      <c r="I139" s="175"/>
      <c r="J139" s="37"/>
      <c r="K139" s="157"/>
      <c r="L139" s="157"/>
      <c r="M139" s="157"/>
      <c r="N139" s="157"/>
      <c r="O139" s="157"/>
      <c r="P139" s="157"/>
      <c r="Q139" s="37"/>
      <c r="R139" s="37"/>
      <c r="S139" s="157"/>
      <c r="T139" s="157"/>
      <c r="U139" s="157"/>
      <c r="V139" s="157"/>
      <c r="W139" s="157"/>
      <c r="X139" s="157"/>
      <c r="Y139" s="37"/>
      <c r="Z139" s="37"/>
    </row>
    <row r="140" spans="1:26" ht="15" customHeight="1" x14ac:dyDescent="0.2">
      <c r="A140" s="14"/>
      <c r="B140" s="14"/>
      <c r="C140" s="14"/>
      <c r="D140" s="14"/>
      <c r="E140" s="14"/>
      <c r="F140" s="14"/>
      <c r="G140" s="175"/>
      <c r="H140" s="175"/>
      <c r="I140" s="175"/>
      <c r="J140" s="37"/>
      <c r="K140" s="157"/>
      <c r="L140" s="157"/>
      <c r="M140" s="157"/>
      <c r="N140" s="157"/>
      <c r="O140" s="157"/>
      <c r="P140" s="157"/>
      <c r="Q140" s="37"/>
      <c r="R140" s="37"/>
      <c r="S140" s="157"/>
      <c r="T140" s="157"/>
      <c r="U140" s="157"/>
      <c r="V140" s="157"/>
      <c r="W140" s="157"/>
      <c r="X140" s="157"/>
      <c r="Y140" s="37"/>
      <c r="Z140" s="37"/>
    </row>
    <row r="141" spans="1:26" ht="15" customHeight="1" x14ac:dyDescent="0.2">
      <c r="A141" s="14"/>
      <c r="B141" s="14"/>
      <c r="C141" s="14"/>
      <c r="D141" s="14"/>
      <c r="E141" s="14"/>
      <c r="F141" s="14"/>
      <c r="G141" s="175"/>
      <c r="H141" s="175"/>
      <c r="I141" s="175"/>
      <c r="J141" s="37"/>
      <c r="K141" s="157"/>
      <c r="L141" s="157"/>
      <c r="M141" s="157"/>
      <c r="N141" s="157"/>
      <c r="O141" s="157"/>
      <c r="P141" s="157"/>
      <c r="Q141" s="37"/>
      <c r="R141" s="37"/>
      <c r="S141" s="157"/>
      <c r="T141" s="157"/>
      <c r="U141" s="157"/>
      <c r="V141" s="157"/>
      <c r="W141" s="157"/>
      <c r="X141" s="157"/>
      <c r="Y141" s="37"/>
      <c r="Z141" s="37"/>
    </row>
    <row r="142" spans="1:26" ht="15" customHeight="1" x14ac:dyDescent="0.2">
      <c r="A142" s="14"/>
      <c r="B142" s="14"/>
      <c r="C142" s="14"/>
      <c r="D142" s="14"/>
      <c r="E142" s="14"/>
      <c r="F142" s="14"/>
      <c r="G142" s="175"/>
      <c r="H142" s="175"/>
      <c r="I142" s="175"/>
      <c r="J142" s="37"/>
      <c r="K142" s="157"/>
      <c r="L142" s="157"/>
      <c r="M142" s="157"/>
      <c r="N142" s="157"/>
      <c r="O142" s="157"/>
      <c r="P142" s="157"/>
      <c r="Q142" s="37"/>
      <c r="R142" s="37"/>
      <c r="S142" s="157"/>
      <c r="T142" s="157"/>
      <c r="U142" s="157"/>
      <c r="V142" s="157"/>
      <c r="W142" s="157"/>
      <c r="X142" s="157"/>
      <c r="Y142" s="37"/>
      <c r="Z142" s="37"/>
    </row>
    <row r="143" spans="1:26" ht="15" customHeight="1" x14ac:dyDescent="0.2">
      <c r="A143" s="14"/>
      <c r="B143" s="14"/>
      <c r="C143" s="14"/>
      <c r="D143" s="14"/>
      <c r="E143" s="14"/>
      <c r="F143" s="14"/>
      <c r="G143" s="175"/>
      <c r="H143" s="175"/>
      <c r="I143" s="175"/>
      <c r="J143" s="37"/>
      <c r="K143" s="157"/>
      <c r="L143" s="157"/>
      <c r="M143" s="157"/>
      <c r="N143" s="157"/>
      <c r="O143" s="157"/>
      <c r="P143" s="157"/>
      <c r="Q143" s="37"/>
      <c r="R143" s="37"/>
      <c r="S143" s="157"/>
      <c r="T143" s="157"/>
      <c r="U143" s="157"/>
      <c r="V143" s="157"/>
      <c r="W143" s="157"/>
      <c r="X143" s="157"/>
      <c r="Y143" s="37"/>
      <c r="Z143" s="37"/>
    </row>
    <row r="144" spans="1:26" ht="15" customHeight="1" x14ac:dyDescent="0.2">
      <c r="A144" s="155"/>
      <c r="B144" s="155"/>
      <c r="C144" s="155"/>
      <c r="D144" s="155"/>
      <c r="E144" s="155"/>
      <c r="F144" s="155"/>
      <c r="G144" s="174"/>
      <c r="H144" s="174"/>
      <c r="I144" s="174"/>
      <c r="J144" s="37"/>
      <c r="K144" s="157"/>
      <c r="L144" s="157"/>
      <c r="M144" s="157"/>
      <c r="N144" s="157"/>
      <c r="O144" s="157"/>
      <c r="P144" s="157"/>
      <c r="Q144" s="37"/>
      <c r="R144" s="37"/>
      <c r="S144" s="157"/>
      <c r="T144" s="157"/>
      <c r="U144" s="157"/>
      <c r="V144" s="157"/>
      <c r="W144" s="157"/>
      <c r="X144" s="157"/>
      <c r="Y144" s="37"/>
      <c r="Z144" s="37"/>
    </row>
    <row r="145" spans="1:26" ht="15" customHeight="1" x14ac:dyDescent="0.2">
      <c r="A145" s="14"/>
      <c r="B145" s="14"/>
      <c r="C145" s="14"/>
      <c r="D145" s="14"/>
      <c r="E145" s="14"/>
      <c r="F145" s="14"/>
      <c r="G145" s="175"/>
      <c r="H145" s="175"/>
      <c r="I145" s="175"/>
      <c r="J145" s="37"/>
      <c r="K145" s="157"/>
      <c r="L145" s="157"/>
      <c r="M145" s="157"/>
      <c r="N145" s="157"/>
      <c r="O145" s="157"/>
      <c r="P145" s="157"/>
      <c r="Q145" s="37"/>
      <c r="R145" s="37"/>
      <c r="S145" s="157"/>
      <c r="T145" s="157"/>
      <c r="U145" s="157"/>
      <c r="V145" s="157"/>
      <c r="W145" s="157"/>
      <c r="X145" s="157"/>
      <c r="Y145" s="37"/>
      <c r="Z145" s="37"/>
    </row>
    <row r="146" spans="1:26" ht="15" customHeight="1" x14ac:dyDescent="0.2">
      <c r="A146" s="14"/>
      <c r="B146" s="14"/>
      <c r="C146" s="14"/>
      <c r="D146" s="14"/>
      <c r="E146" s="14"/>
      <c r="F146" s="14"/>
      <c r="G146" s="175"/>
      <c r="H146" s="175"/>
      <c r="I146" s="175"/>
      <c r="J146" s="37"/>
      <c r="K146" s="157"/>
      <c r="L146" s="157"/>
      <c r="M146" s="157"/>
      <c r="N146" s="157"/>
      <c r="O146" s="157"/>
      <c r="P146" s="157"/>
      <c r="Q146" s="37"/>
      <c r="R146" s="37"/>
      <c r="S146" s="157"/>
      <c r="T146" s="157"/>
      <c r="U146" s="157"/>
      <c r="V146" s="157"/>
      <c r="W146" s="157"/>
      <c r="X146" s="157"/>
      <c r="Y146" s="37"/>
      <c r="Z146" s="37"/>
    </row>
    <row r="147" spans="1:26" ht="15" customHeight="1" x14ac:dyDescent="0.2">
      <c r="A147" s="14"/>
      <c r="B147" s="14"/>
      <c r="C147" s="14"/>
      <c r="D147" s="14"/>
      <c r="E147" s="14"/>
      <c r="F147" s="14"/>
      <c r="G147" s="175"/>
      <c r="H147" s="175"/>
      <c r="I147" s="175"/>
      <c r="J147" s="37"/>
      <c r="K147" s="157"/>
      <c r="L147" s="157"/>
      <c r="M147" s="157"/>
      <c r="N147" s="157"/>
      <c r="O147" s="157"/>
      <c r="P147" s="157"/>
      <c r="Q147" s="37"/>
      <c r="R147" s="37"/>
      <c r="S147" s="157"/>
      <c r="T147" s="157"/>
      <c r="U147" s="157"/>
      <c r="V147" s="157"/>
      <c r="W147" s="157"/>
      <c r="X147" s="157"/>
      <c r="Y147" s="37"/>
      <c r="Z147" s="37"/>
    </row>
    <row r="148" spans="1:26" ht="15" customHeight="1" x14ac:dyDescent="0.2">
      <c r="A148" s="14"/>
      <c r="B148" s="14"/>
      <c r="C148" s="14"/>
      <c r="D148" s="14"/>
      <c r="E148" s="14"/>
      <c r="F148" s="14"/>
      <c r="G148" s="175"/>
      <c r="H148" s="175"/>
      <c r="I148" s="175"/>
      <c r="J148" s="37"/>
      <c r="K148" s="157"/>
      <c r="L148" s="157"/>
      <c r="M148" s="157"/>
      <c r="N148" s="157"/>
      <c r="O148" s="157"/>
      <c r="P148" s="157"/>
      <c r="Q148" s="37"/>
      <c r="R148" s="37"/>
      <c r="S148" s="157"/>
      <c r="T148" s="157"/>
      <c r="U148" s="157"/>
      <c r="V148" s="157"/>
      <c r="W148" s="157"/>
      <c r="X148" s="157"/>
      <c r="Y148" s="37"/>
      <c r="Z148" s="37"/>
    </row>
    <row r="149" spans="1:26" ht="15" customHeight="1" x14ac:dyDescent="0.2">
      <c r="A149" s="14"/>
      <c r="B149" s="14"/>
      <c r="C149" s="14"/>
      <c r="D149" s="14"/>
      <c r="E149" s="14"/>
      <c r="F149" s="14"/>
      <c r="G149" s="175"/>
      <c r="H149" s="175"/>
      <c r="I149" s="175"/>
      <c r="J149" s="37"/>
      <c r="K149" s="157"/>
      <c r="L149" s="157"/>
      <c r="M149" s="157"/>
      <c r="N149" s="157"/>
      <c r="O149" s="157"/>
      <c r="P149" s="157"/>
      <c r="Q149" s="37"/>
      <c r="R149" s="37"/>
      <c r="S149" s="157"/>
      <c r="T149" s="157"/>
      <c r="U149" s="157"/>
      <c r="V149" s="157"/>
      <c r="W149" s="157"/>
      <c r="X149" s="157"/>
      <c r="Y149" s="37"/>
      <c r="Z149" s="37"/>
    </row>
    <row r="150" spans="1:26" ht="15" customHeight="1" x14ac:dyDescent="0.2">
      <c r="A150" s="14"/>
      <c r="B150" s="14"/>
      <c r="C150" s="14"/>
      <c r="D150" s="14"/>
      <c r="E150" s="14"/>
      <c r="F150" s="14"/>
      <c r="G150" s="175"/>
      <c r="H150" s="175"/>
      <c r="I150" s="175"/>
      <c r="J150" s="37"/>
      <c r="K150" s="157"/>
      <c r="L150" s="157"/>
      <c r="M150" s="157"/>
      <c r="N150" s="157"/>
      <c r="O150" s="157"/>
      <c r="P150" s="157"/>
      <c r="Q150" s="37"/>
      <c r="R150" s="37"/>
      <c r="S150" s="157"/>
      <c r="T150" s="157"/>
      <c r="U150" s="157"/>
      <c r="V150" s="157"/>
      <c r="W150" s="157"/>
      <c r="X150" s="157"/>
      <c r="Y150" s="37"/>
      <c r="Z150" s="37"/>
    </row>
    <row r="151" spans="1:26" ht="15" customHeight="1" x14ac:dyDescent="0.2">
      <c r="A151" s="14"/>
      <c r="B151" s="14"/>
      <c r="C151" s="14"/>
      <c r="D151" s="14"/>
      <c r="E151" s="14"/>
      <c r="F151" s="14"/>
      <c r="G151" s="175"/>
      <c r="H151" s="175"/>
      <c r="I151" s="175"/>
      <c r="J151" s="37"/>
      <c r="K151" s="157"/>
      <c r="L151" s="157"/>
      <c r="M151" s="157"/>
      <c r="N151" s="157"/>
      <c r="O151" s="157"/>
      <c r="P151" s="157"/>
      <c r="Q151" s="37"/>
      <c r="R151" s="37"/>
      <c r="S151" s="157"/>
      <c r="T151" s="157"/>
      <c r="U151" s="157"/>
      <c r="V151" s="157"/>
      <c r="W151" s="157"/>
      <c r="X151" s="157"/>
      <c r="Y151" s="37"/>
      <c r="Z151" s="37"/>
    </row>
    <row r="152" spans="1:26" ht="15" customHeight="1" x14ac:dyDescent="0.2">
      <c r="A152" s="14"/>
      <c r="B152" s="14"/>
      <c r="C152" s="14"/>
      <c r="D152" s="14"/>
      <c r="E152" s="14"/>
      <c r="F152" s="14"/>
      <c r="G152" s="175"/>
      <c r="H152" s="175"/>
      <c r="I152" s="175"/>
      <c r="J152" s="37"/>
      <c r="K152" s="157"/>
      <c r="L152" s="157"/>
      <c r="M152" s="157"/>
      <c r="N152" s="157"/>
      <c r="O152" s="157"/>
      <c r="P152" s="157"/>
      <c r="Q152" s="37"/>
      <c r="R152" s="37"/>
      <c r="S152" s="157"/>
      <c r="T152" s="157"/>
      <c r="U152" s="157"/>
      <c r="V152" s="157"/>
      <c r="W152" s="157"/>
      <c r="X152" s="157"/>
      <c r="Y152" s="37"/>
      <c r="Z152" s="37"/>
    </row>
    <row r="153" spans="1:26" ht="15" customHeight="1" x14ac:dyDescent="0.2">
      <c r="A153" s="14"/>
      <c r="B153" s="14"/>
      <c r="C153" s="14"/>
      <c r="D153" s="14"/>
      <c r="E153" s="14"/>
      <c r="F153" s="14"/>
      <c r="G153" s="175"/>
      <c r="H153" s="175"/>
      <c r="I153" s="175"/>
      <c r="J153" s="37"/>
      <c r="K153" s="157"/>
      <c r="L153" s="157"/>
      <c r="M153" s="157"/>
      <c r="N153" s="157"/>
      <c r="O153" s="157"/>
      <c r="P153" s="157"/>
      <c r="Q153" s="37"/>
      <c r="R153" s="37"/>
      <c r="S153" s="157"/>
      <c r="T153" s="157"/>
      <c r="U153" s="157"/>
      <c r="V153" s="157"/>
      <c r="W153" s="157"/>
      <c r="X153" s="157"/>
      <c r="Y153" s="37"/>
      <c r="Z153" s="37"/>
    </row>
    <row r="154" spans="1:26" ht="15" customHeight="1" x14ac:dyDescent="0.2">
      <c r="A154" s="14"/>
      <c r="B154" s="14"/>
      <c r="C154" s="14"/>
      <c r="D154" s="14"/>
      <c r="E154" s="14"/>
      <c r="F154" s="14"/>
      <c r="G154" s="175"/>
      <c r="H154" s="175"/>
      <c r="I154" s="175"/>
      <c r="J154" s="37"/>
      <c r="K154" s="157"/>
      <c r="L154" s="157"/>
      <c r="M154" s="157"/>
      <c r="N154" s="157"/>
      <c r="O154" s="157"/>
      <c r="P154" s="157"/>
      <c r="Q154" s="37"/>
      <c r="R154" s="37"/>
      <c r="S154" s="157"/>
      <c r="T154" s="157"/>
      <c r="U154" s="157"/>
      <c r="V154" s="157"/>
      <c r="W154" s="157"/>
      <c r="X154" s="157"/>
      <c r="Y154" s="37"/>
      <c r="Z154" s="37"/>
    </row>
    <row r="155" spans="1:26" ht="15" customHeight="1" x14ac:dyDescent="0.2">
      <c r="A155" s="14"/>
      <c r="B155" s="14"/>
      <c r="C155" s="14"/>
      <c r="D155" s="14"/>
      <c r="E155" s="14"/>
      <c r="F155" s="14"/>
      <c r="G155" s="175"/>
      <c r="H155" s="175"/>
      <c r="I155" s="175"/>
      <c r="J155" s="37"/>
      <c r="K155" s="157"/>
      <c r="L155" s="157"/>
      <c r="M155" s="157"/>
      <c r="N155" s="157"/>
      <c r="O155" s="157"/>
      <c r="P155" s="157"/>
      <c r="Q155" s="37"/>
      <c r="R155" s="37"/>
      <c r="S155" s="157"/>
      <c r="T155" s="157"/>
      <c r="U155" s="157"/>
      <c r="V155" s="157"/>
      <c r="W155" s="157"/>
      <c r="X155" s="157"/>
      <c r="Y155" s="37"/>
      <c r="Z155" s="37"/>
    </row>
    <row r="156" spans="1:26" ht="15" customHeight="1" x14ac:dyDescent="0.2">
      <c r="A156" s="14"/>
      <c r="B156" s="14"/>
      <c r="C156" s="14"/>
      <c r="D156" s="14"/>
      <c r="E156" s="14"/>
      <c r="F156" s="14"/>
      <c r="G156" s="175"/>
      <c r="H156" s="175"/>
      <c r="I156" s="175"/>
      <c r="J156" s="37"/>
      <c r="K156" s="157"/>
      <c r="L156" s="157"/>
      <c r="M156" s="157"/>
      <c r="N156" s="157"/>
      <c r="O156" s="157"/>
      <c r="P156" s="157"/>
      <c r="Q156" s="37"/>
      <c r="R156" s="37"/>
      <c r="S156" s="157"/>
      <c r="T156" s="157"/>
      <c r="U156" s="157"/>
      <c r="V156" s="157"/>
      <c r="W156" s="157"/>
      <c r="X156" s="157"/>
      <c r="Y156" s="37"/>
      <c r="Z156" s="37"/>
    </row>
    <row r="157" spans="1:26" ht="15" customHeight="1" x14ac:dyDescent="0.2">
      <c r="A157" s="14"/>
      <c r="B157" s="14"/>
      <c r="C157" s="14"/>
      <c r="D157" s="14"/>
      <c r="E157" s="14"/>
      <c r="F157" s="14"/>
      <c r="G157" s="175"/>
      <c r="H157" s="175"/>
      <c r="I157" s="175"/>
      <c r="J157" s="37"/>
      <c r="K157" s="157"/>
      <c r="L157" s="157"/>
      <c r="M157" s="157"/>
      <c r="N157" s="157"/>
      <c r="O157" s="157"/>
      <c r="P157" s="157"/>
      <c r="Q157" s="37"/>
      <c r="R157" s="37"/>
      <c r="S157" s="157"/>
      <c r="T157" s="157"/>
      <c r="U157" s="157"/>
      <c r="V157" s="157"/>
      <c r="W157" s="157"/>
      <c r="X157" s="157"/>
      <c r="Y157" s="37"/>
      <c r="Z157" s="37"/>
    </row>
    <row r="158" spans="1:26" ht="15" customHeight="1" x14ac:dyDescent="0.2">
      <c r="A158" s="14"/>
      <c r="B158" s="14"/>
      <c r="C158" s="14"/>
      <c r="D158" s="14"/>
      <c r="E158" s="14"/>
      <c r="F158" s="14"/>
      <c r="G158" s="175"/>
      <c r="H158" s="175"/>
      <c r="I158" s="175"/>
      <c r="J158" s="37"/>
      <c r="K158" s="157"/>
      <c r="L158" s="157"/>
      <c r="M158" s="157"/>
      <c r="N158" s="157"/>
      <c r="O158" s="157"/>
      <c r="P158" s="157"/>
      <c r="Q158" s="37"/>
      <c r="R158" s="37"/>
      <c r="S158" s="157"/>
      <c r="T158" s="157"/>
      <c r="U158" s="157"/>
      <c r="V158" s="157"/>
      <c r="W158" s="157"/>
      <c r="X158" s="157"/>
      <c r="Y158" s="37"/>
      <c r="Z158" s="37"/>
    </row>
    <row r="159" spans="1:26" ht="15" customHeight="1" x14ac:dyDescent="0.2">
      <c r="A159" s="14"/>
      <c r="B159" s="14"/>
      <c r="C159" s="14"/>
      <c r="D159" s="14"/>
      <c r="E159" s="14"/>
      <c r="F159" s="14"/>
      <c r="G159" s="175"/>
      <c r="H159" s="175"/>
      <c r="I159" s="175"/>
      <c r="J159" s="37"/>
      <c r="K159" s="157"/>
      <c r="L159" s="157"/>
      <c r="M159" s="157"/>
      <c r="N159" s="157"/>
      <c r="O159" s="157"/>
      <c r="P159" s="157"/>
      <c r="Q159" s="37"/>
      <c r="R159" s="37"/>
      <c r="S159" s="157"/>
      <c r="T159" s="157"/>
      <c r="U159" s="157"/>
      <c r="V159" s="157"/>
      <c r="W159" s="157"/>
      <c r="X159" s="157"/>
      <c r="Y159" s="37"/>
      <c r="Z159" s="37"/>
    </row>
    <row r="160" spans="1:26" ht="15" customHeight="1" x14ac:dyDescent="0.2">
      <c r="A160" s="14"/>
      <c r="B160" s="14"/>
      <c r="C160" s="14"/>
      <c r="D160" s="14"/>
      <c r="E160" s="14"/>
      <c r="F160" s="14"/>
      <c r="G160" s="175"/>
      <c r="H160" s="175"/>
      <c r="I160" s="175"/>
      <c r="J160" s="37"/>
      <c r="K160" s="157"/>
      <c r="L160" s="157"/>
      <c r="M160" s="157"/>
      <c r="N160" s="157"/>
      <c r="O160" s="157"/>
      <c r="P160" s="157"/>
      <c r="Q160" s="37"/>
      <c r="R160" s="37"/>
      <c r="S160" s="157"/>
      <c r="T160" s="157"/>
      <c r="U160" s="157"/>
      <c r="V160" s="157"/>
      <c r="W160" s="157"/>
      <c r="X160" s="157"/>
      <c r="Y160" s="37"/>
      <c r="Z160" s="37"/>
    </row>
    <row r="161" spans="1:26" ht="15" customHeight="1" x14ac:dyDescent="0.2">
      <c r="A161" s="14"/>
      <c r="B161" s="14"/>
      <c r="C161" s="14"/>
      <c r="D161" s="14"/>
      <c r="E161" s="14"/>
      <c r="F161" s="14"/>
      <c r="G161" s="175"/>
      <c r="H161" s="175"/>
      <c r="I161" s="175"/>
      <c r="J161" s="37"/>
      <c r="K161" s="157"/>
      <c r="L161" s="157"/>
      <c r="M161" s="157"/>
      <c r="N161" s="157"/>
      <c r="O161" s="157"/>
      <c r="P161" s="157"/>
      <c r="Q161" s="37"/>
      <c r="R161" s="37"/>
      <c r="S161" s="157"/>
      <c r="T161" s="157"/>
      <c r="U161" s="157"/>
      <c r="V161" s="157"/>
      <c r="W161" s="157"/>
      <c r="X161" s="157"/>
      <c r="Y161" s="37"/>
      <c r="Z161" s="37"/>
    </row>
    <row r="162" spans="1:26" ht="15" customHeight="1" x14ac:dyDescent="0.2">
      <c r="A162" s="14"/>
      <c r="B162" s="14"/>
      <c r="C162" s="14"/>
      <c r="D162" s="14"/>
      <c r="E162" s="14"/>
      <c r="F162" s="14"/>
      <c r="G162" s="175"/>
      <c r="H162" s="175"/>
      <c r="I162" s="175"/>
      <c r="J162" s="37"/>
      <c r="K162" s="157"/>
      <c r="L162" s="157"/>
      <c r="M162" s="157"/>
      <c r="N162" s="157"/>
      <c r="O162" s="157"/>
      <c r="P162" s="157"/>
      <c r="Q162" s="37"/>
      <c r="R162" s="37"/>
      <c r="S162" s="157"/>
      <c r="T162" s="157"/>
      <c r="U162" s="157"/>
      <c r="V162" s="157"/>
      <c r="W162" s="157"/>
      <c r="X162" s="157"/>
      <c r="Y162" s="37"/>
      <c r="Z162" s="37"/>
    </row>
    <row r="163" spans="1:26" ht="15" customHeight="1" x14ac:dyDescent="0.2">
      <c r="A163" s="14"/>
      <c r="B163" s="14"/>
      <c r="C163" s="14"/>
      <c r="D163" s="14"/>
      <c r="E163" s="14"/>
      <c r="F163" s="14"/>
      <c r="G163" s="175"/>
      <c r="H163" s="175"/>
      <c r="I163" s="175"/>
      <c r="J163" s="37"/>
      <c r="K163" s="157"/>
      <c r="L163" s="157"/>
      <c r="M163" s="157"/>
      <c r="N163" s="157"/>
      <c r="O163" s="157"/>
      <c r="P163" s="157"/>
      <c r="Q163" s="37"/>
      <c r="R163" s="37"/>
      <c r="S163" s="157"/>
      <c r="T163" s="157"/>
      <c r="U163" s="157"/>
      <c r="V163" s="157"/>
      <c r="W163" s="157"/>
      <c r="X163" s="157"/>
      <c r="Y163" s="37"/>
      <c r="Z163" s="37"/>
    </row>
    <row r="164" spans="1:26" ht="15" customHeight="1" x14ac:dyDescent="0.2">
      <c r="A164" s="14"/>
      <c r="B164" s="14"/>
      <c r="C164" s="14"/>
      <c r="D164" s="14"/>
      <c r="E164" s="14"/>
      <c r="F164" s="14"/>
      <c r="G164" s="175"/>
      <c r="H164" s="175"/>
      <c r="I164" s="175"/>
      <c r="J164" s="37"/>
      <c r="K164" s="157"/>
      <c r="L164" s="157"/>
      <c r="M164" s="157"/>
      <c r="N164" s="157"/>
      <c r="O164" s="157"/>
      <c r="P164" s="157"/>
      <c r="Q164" s="37"/>
      <c r="R164" s="37"/>
      <c r="S164" s="157"/>
      <c r="T164" s="157"/>
      <c r="U164" s="157"/>
      <c r="V164" s="157"/>
      <c r="W164" s="157"/>
      <c r="X164" s="157"/>
      <c r="Y164" s="37"/>
      <c r="Z164" s="37"/>
    </row>
    <row r="165" spans="1:26" ht="15" customHeight="1" x14ac:dyDescent="0.2">
      <c r="A165" s="14"/>
      <c r="B165" s="14"/>
      <c r="C165" s="14"/>
      <c r="D165" s="14"/>
      <c r="E165" s="14"/>
      <c r="F165" s="14"/>
      <c r="G165" s="175"/>
      <c r="H165" s="175"/>
      <c r="I165" s="175"/>
      <c r="J165" s="37"/>
      <c r="K165" s="157"/>
      <c r="L165" s="157"/>
      <c r="M165" s="157"/>
      <c r="N165" s="157"/>
      <c r="O165" s="157"/>
      <c r="P165" s="157"/>
      <c r="Q165" s="37"/>
      <c r="R165" s="37"/>
      <c r="S165" s="157"/>
      <c r="T165" s="157"/>
      <c r="U165" s="157"/>
      <c r="V165" s="157"/>
      <c r="W165" s="157"/>
      <c r="X165" s="157"/>
      <c r="Y165" s="37"/>
      <c r="Z165" s="37"/>
    </row>
    <row r="166" spans="1:26" ht="15" customHeight="1" x14ac:dyDescent="0.2">
      <c r="A166" s="14"/>
      <c r="B166" s="14"/>
      <c r="C166" s="14"/>
      <c r="D166" s="14"/>
      <c r="E166" s="14"/>
      <c r="F166" s="14"/>
      <c r="G166" s="175"/>
      <c r="H166" s="175"/>
      <c r="I166" s="175"/>
      <c r="J166" s="37"/>
      <c r="K166" s="157"/>
      <c r="L166" s="157"/>
      <c r="M166" s="157"/>
      <c r="N166" s="157"/>
      <c r="O166" s="157"/>
      <c r="P166" s="157"/>
      <c r="Q166" s="37"/>
      <c r="R166" s="37"/>
      <c r="S166" s="157"/>
      <c r="T166" s="157"/>
      <c r="U166" s="157"/>
      <c r="V166" s="157"/>
      <c r="W166" s="157"/>
      <c r="X166" s="157"/>
      <c r="Y166" s="37"/>
      <c r="Z166" s="37"/>
    </row>
    <row r="167" spans="1:26" ht="15" customHeight="1" x14ac:dyDescent="0.2">
      <c r="A167" s="155"/>
      <c r="B167" s="155"/>
      <c r="C167" s="155"/>
      <c r="D167" s="155"/>
      <c r="E167" s="155"/>
      <c r="F167" s="155"/>
      <c r="G167" s="174"/>
      <c r="H167" s="174"/>
      <c r="I167" s="174"/>
      <c r="J167" s="37"/>
      <c r="K167" s="157"/>
      <c r="L167" s="157"/>
      <c r="M167" s="157"/>
      <c r="N167" s="157"/>
      <c r="O167" s="157"/>
      <c r="P167" s="157"/>
      <c r="Q167" s="37"/>
      <c r="R167" s="37"/>
      <c r="S167" s="157"/>
      <c r="T167" s="157"/>
      <c r="U167" s="157"/>
      <c r="V167" s="157"/>
      <c r="W167" s="157"/>
      <c r="X167" s="157"/>
      <c r="Y167" s="37"/>
      <c r="Z167" s="37"/>
    </row>
    <row r="168" spans="1:26" ht="15" customHeight="1" x14ac:dyDescent="0.2">
      <c r="A168" s="14"/>
      <c r="B168" s="14"/>
      <c r="C168" s="14"/>
      <c r="D168" s="14"/>
      <c r="E168" s="14"/>
      <c r="F168" s="14"/>
      <c r="G168" s="175"/>
      <c r="H168" s="175"/>
      <c r="I168" s="175"/>
      <c r="J168" s="37"/>
      <c r="K168" s="157"/>
      <c r="L168" s="157"/>
      <c r="M168" s="157"/>
      <c r="N168" s="157"/>
      <c r="O168" s="157"/>
      <c r="P168" s="157"/>
      <c r="Q168" s="37"/>
      <c r="R168" s="37"/>
      <c r="S168" s="157"/>
      <c r="T168" s="157"/>
      <c r="U168" s="157"/>
      <c r="V168" s="157"/>
      <c r="W168" s="157"/>
      <c r="X168" s="157"/>
      <c r="Y168" s="37"/>
      <c r="Z168" s="37"/>
    </row>
    <row r="169" spans="1:26" ht="15" customHeight="1" x14ac:dyDescent="0.2">
      <c r="A169" s="14"/>
      <c r="B169" s="14"/>
      <c r="C169" s="14"/>
      <c r="D169" s="14"/>
      <c r="E169" s="14"/>
      <c r="F169" s="14"/>
      <c r="G169" s="175"/>
      <c r="H169" s="175"/>
      <c r="I169" s="175"/>
      <c r="J169" s="37"/>
      <c r="K169" s="157"/>
      <c r="L169" s="157"/>
      <c r="M169" s="157"/>
      <c r="N169" s="157"/>
      <c r="O169" s="157"/>
      <c r="P169" s="157"/>
      <c r="Q169" s="37"/>
      <c r="R169" s="37"/>
      <c r="S169" s="157"/>
      <c r="T169" s="157"/>
      <c r="U169" s="157"/>
      <c r="V169" s="157"/>
      <c r="W169" s="157"/>
      <c r="X169" s="157"/>
      <c r="Y169" s="37"/>
      <c r="Z169" s="37"/>
    </row>
    <row r="170" spans="1:26" ht="15" customHeight="1" x14ac:dyDescent="0.2">
      <c r="A170" s="14"/>
      <c r="B170" s="14"/>
      <c r="C170" s="14"/>
      <c r="D170" s="14"/>
      <c r="E170" s="14"/>
      <c r="F170" s="14"/>
      <c r="G170" s="175"/>
      <c r="H170" s="175"/>
      <c r="I170" s="175"/>
      <c r="J170" s="37"/>
      <c r="K170" s="157"/>
      <c r="L170" s="157"/>
      <c r="M170" s="157"/>
      <c r="N170" s="157"/>
      <c r="O170" s="157"/>
      <c r="P170" s="157"/>
      <c r="Q170" s="37"/>
      <c r="R170" s="37"/>
      <c r="S170" s="157"/>
      <c r="T170" s="157"/>
      <c r="U170" s="157"/>
      <c r="V170" s="157"/>
      <c r="W170" s="157"/>
      <c r="X170" s="157"/>
      <c r="Y170" s="37"/>
      <c r="Z170" s="37"/>
    </row>
    <row r="171" spans="1:26" ht="15" customHeight="1" x14ac:dyDescent="0.2">
      <c r="A171" s="14"/>
      <c r="B171" s="14"/>
      <c r="C171" s="14"/>
      <c r="D171" s="14"/>
      <c r="E171" s="14"/>
      <c r="F171" s="14"/>
      <c r="G171" s="175"/>
      <c r="H171" s="175"/>
      <c r="I171" s="175"/>
      <c r="J171" s="37"/>
      <c r="K171" s="157"/>
      <c r="L171" s="157"/>
      <c r="M171" s="157"/>
      <c r="N171" s="157"/>
      <c r="O171" s="157"/>
      <c r="P171" s="157"/>
      <c r="Q171" s="37"/>
      <c r="R171" s="37"/>
      <c r="S171" s="157"/>
      <c r="T171" s="157"/>
      <c r="U171" s="157"/>
      <c r="V171" s="157"/>
      <c r="W171" s="157"/>
      <c r="X171" s="157"/>
      <c r="Y171" s="37"/>
      <c r="Z171" s="37"/>
    </row>
    <row r="172" spans="1:26" ht="15" customHeight="1" x14ac:dyDescent="0.2">
      <c r="A172" s="14"/>
      <c r="B172" s="14"/>
      <c r="C172" s="14"/>
      <c r="D172" s="14"/>
      <c r="E172" s="14"/>
      <c r="F172" s="14"/>
      <c r="G172" s="175"/>
      <c r="H172" s="175"/>
      <c r="I172" s="175"/>
      <c r="J172" s="37"/>
      <c r="K172" s="157"/>
      <c r="L172" s="157"/>
      <c r="M172" s="157"/>
      <c r="N172" s="157"/>
      <c r="O172" s="157"/>
      <c r="P172" s="157"/>
      <c r="Q172" s="37"/>
      <c r="R172" s="37"/>
      <c r="S172" s="157"/>
      <c r="T172" s="157"/>
      <c r="U172" s="157"/>
      <c r="V172" s="157"/>
      <c r="W172" s="157"/>
      <c r="X172" s="157"/>
      <c r="Y172" s="37"/>
      <c r="Z172" s="37"/>
    </row>
    <row r="173" spans="1:26" ht="15" customHeight="1" x14ac:dyDescent="0.2">
      <c r="A173" s="14"/>
      <c r="B173" s="14"/>
      <c r="C173" s="14"/>
      <c r="D173" s="14"/>
      <c r="E173" s="14"/>
      <c r="F173" s="14"/>
      <c r="G173" s="175"/>
      <c r="H173" s="175"/>
      <c r="I173" s="175"/>
      <c r="J173" s="37"/>
      <c r="K173" s="157"/>
      <c r="L173" s="157"/>
      <c r="M173" s="157"/>
      <c r="N173" s="157"/>
      <c r="O173" s="157"/>
      <c r="P173" s="157"/>
      <c r="Q173" s="37"/>
      <c r="R173" s="37"/>
      <c r="S173" s="157"/>
      <c r="T173" s="157"/>
      <c r="U173" s="157"/>
      <c r="V173" s="157"/>
      <c r="W173" s="157"/>
      <c r="X173" s="157"/>
      <c r="Y173" s="37"/>
      <c r="Z173" s="37"/>
    </row>
    <row r="174" spans="1:26" ht="15" customHeight="1" x14ac:dyDescent="0.2">
      <c r="A174" s="14"/>
      <c r="B174" s="14"/>
      <c r="C174" s="14"/>
      <c r="D174" s="14"/>
      <c r="E174" s="14"/>
      <c r="F174" s="14"/>
      <c r="G174" s="175"/>
      <c r="H174" s="175"/>
      <c r="I174" s="175"/>
      <c r="J174" s="37"/>
      <c r="K174" s="157"/>
      <c r="L174" s="157"/>
      <c r="M174" s="157"/>
      <c r="N174" s="157"/>
      <c r="O174" s="157"/>
      <c r="P174" s="157"/>
      <c r="Q174" s="37"/>
      <c r="R174" s="37"/>
      <c r="S174" s="157"/>
      <c r="T174" s="157"/>
      <c r="U174" s="157"/>
      <c r="V174" s="157"/>
      <c r="W174" s="157"/>
      <c r="X174" s="157"/>
      <c r="Y174" s="37"/>
      <c r="Z174" s="37"/>
    </row>
    <row r="175" spans="1:26" ht="15" customHeight="1" x14ac:dyDescent="0.2">
      <c r="A175" s="14"/>
      <c r="B175" s="14"/>
      <c r="C175" s="14"/>
      <c r="D175" s="14"/>
      <c r="E175" s="14"/>
      <c r="F175" s="14"/>
      <c r="G175" s="175"/>
      <c r="H175" s="175"/>
      <c r="I175" s="175"/>
      <c r="J175" s="37"/>
      <c r="K175" s="157"/>
      <c r="L175" s="157"/>
      <c r="M175" s="157"/>
      <c r="N175" s="157"/>
      <c r="O175" s="157"/>
      <c r="P175" s="157"/>
      <c r="Q175" s="37"/>
      <c r="R175" s="37"/>
      <c r="S175" s="157"/>
      <c r="T175" s="157"/>
      <c r="U175" s="157"/>
      <c r="V175" s="157"/>
      <c r="W175" s="157"/>
      <c r="X175" s="157"/>
      <c r="Y175" s="37"/>
      <c r="Z175" s="37"/>
    </row>
    <row r="176" spans="1:26" ht="15" customHeight="1" x14ac:dyDescent="0.2">
      <c r="A176" s="14"/>
      <c r="B176" s="14"/>
      <c r="C176" s="14"/>
      <c r="D176" s="14"/>
      <c r="E176" s="14"/>
      <c r="F176" s="14"/>
      <c r="G176" s="175"/>
      <c r="H176" s="175"/>
      <c r="I176" s="175"/>
      <c r="J176" s="37"/>
      <c r="K176" s="157"/>
      <c r="L176" s="157"/>
      <c r="M176" s="157"/>
      <c r="N176" s="157"/>
      <c r="O176" s="157"/>
      <c r="P176" s="157"/>
      <c r="Q176" s="37"/>
      <c r="R176" s="37"/>
      <c r="S176" s="157"/>
      <c r="T176" s="157"/>
      <c r="U176" s="157"/>
      <c r="V176" s="157"/>
      <c r="W176" s="157"/>
      <c r="X176" s="157"/>
      <c r="Y176" s="37"/>
      <c r="Z176" s="37"/>
    </row>
    <row r="177" spans="1:26" ht="15" customHeight="1" x14ac:dyDescent="0.2">
      <c r="A177" s="14"/>
      <c r="B177" s="14"/>
      <c r="C177" s="14"/>
      <c r="D177" s="14"/>
      <c r="E177" s="14"/>
      <c r="F177" s="14"/>
      <c r="G177" s="175"/>
      <c r="H177" s="175"/>
      <c r="I177" s="175"/>
      <c r="J177" s="37"/>
      <c r="K177" s="157"/>
      <c r="L177" s="157"/>
      <c r="M177" s="157"/>
      <c r="N177" s="157"/>
      <c r="O177" s="157"/>
      <c r="P177" s="157"/>
      <c r="Q177" s="37"/>
      <c r="R177" s="37"/>
      <c r="S177" s="157"/>
      <c r="T177" s="157"/>
      <c r="U177" s="157"/>
      <c r="V177" s="157"/>
      <c r="W177" s="157"/>
      <c r="X177" s="157"/>
      <c r="Y177" s="37"/>
      <c r="Z177" s="37"/>
    </row>
    <row r="178" spans="1:26" ht="15" customHeight="1" x14ac:dyDescent="0.2">
      <c r="A178" s="14"/>
      <c r="B178" s="14"/>
      <c r="C178" s="14"/>
      <c r="D178" s="14"/>
      <c r="E178" s="14"/>
      <c r="F178" s="14"/>
      <c r="G178" s="175"/>
      <c r="H178" s="175"/>
      <c r="I178" s="175"/>
      <c r="J178" s="37"/>
      <c r="K178" s="157"/>
      <c r="L178" s="157"/>
      <c r="M178" s="157"/>
      <c r="N178" s="157"/>
      <c r="O178" s="157"/>
      <c r="P178" s="157"/>
      <c r="Q178" s="37"/>
      <c r="R178" s="37"/>
      <c r="S178" s="157"/>
      <c r="T178" s="157"/>
      <c r="U178" s="157"/>
      <c r="V178" s="157"/>
      <c r="W178" s="157"/>
      <c r="X178" s="157"/>
      <c r="Y178" s="37"/>
      <c r="Z178" s="37"/>
    </row>
    <row r="179" spans="1:26" ht="15" customHeight="1" x14ac:dyDescent="0.2">
      <c r="A179" s="14"/>
      <c r="B179" s="14"/>
      <c r="C179" s="14"/>
      <c r="D179" s="14"/>
      <c r="E179" s="14"/>
      <c r="F179" s="14"/>
      <c r="G179" s="175"/>
      <c r="H179" s="175"/>
      <c r="I179" s="175"/>
      <c r="J179" s="37"/>
      <c r="K179" s="157"/>
      <c r="L179" s="157"/>
      <c r="M179" s="157"/>
      <c r="N179" s="157"/>
      <c r="O179" s="157"/>
      <c r="P179" s="157"/>
      <c r="Q179" s="37"/>
      <c r="R179" s="37"/>
      <c r="S179" s="157"/>
      <c r="T179" s="157"/>
      <c r="U179" s="157"/>
      <c r="V179" s="157"/>
      <c r="W179" s="157"/>
      <c r="X179" s="157"/>
      <c r="Y179" s="37"/>
      <c r="Z179" s="37"/>
    </row>
    <row r="180" spans="1:26" ht="15" customHeight="1" x14ac:dyDescent="0.2">
      <c r="A180" s="14"/>
      <c r="B180" s="14"/>
      <c r="C180" s="14"/>
      <c r="D180" s="14"/>
      <c r="E180" s="14"/>
      <c r="F180" s="14"/>
      <c r="G180" s="175"/>
      <c r="H180" s="175"/>
      <c r="I180" s="175"/>
      <c r="J180" s="37"/>
      <c r="K180" s="157"/>
      <c r="L180" s="157"/>
      <c r="M180" s="157"/>
      <c r="N180" s="157"/>
      <c r="O180" s="157"/>
      <c r="P180" s="157"/>
      <c r="Q180" s="37"/>
      <c r="R180" s="37"/>
      <c r="S180" s="157"/>
      <c r="T180" s="157"/>
      <c r="U180" s="157"/>
      <c r="V180" s="157"/>
      <c r="W180" s="157"/>
      <c r="X180" s="157"/>
      <c r="Y180" s="37"/>
      <c r="Z180" s="37"/>
    </row>
    <row r="181" spans="1:26" ht="15" customHeight="1" x14ac:dyDescent="0.2">
      <c r="A181" s="14"/>
      <c r="B181" s="14"/>
      <c r="C181" s="14"/>
      <c r="D181" s="14"/>
      <c r="E181" s="14"/>
      <c r="F181" s="14"/>
      <c r="G181" s="175"/>
      <c r="H181" s="175"/>
      <c r="I181" s="175"/>
      <c r="J181" s="37"/>
      <c r="K181" s="157"/>
      <c r="L181" s="157"/>
      <c r="M181" s="157"/>
      <c r="N181" s="157"/>
      <c r="O181" s="157"/>
      <c r="P181" s="157"/>
      <c r="Q181" s="37"/>
      <c r="R181" s="37"/>
      <c r="S181" s="157"/>
      <c r="T181" s="157"/>
      <c r="U181" s="157"/>
      <c r="V181" s="157"/>
      <c r="W181" s="157"/>
      <c r="X181" s="157"/>
      <c r="Y181" s="37"/>
      <c r="Z181" s="37"/>
    </row>
    <row r="182" spans="1:26" ht="15" customHeight="1" x14ac:dyDescent="0.2">
      <c r="A182" s="14"/>
      <c r="B182" s="14"/>
      <c r="C182" s="14"/>
      <c r="D182" s="14"/>
      <c r="E182" s="14"/>
      <c r="F182" s="14"/>
      <c r="G182" s="175"/>
      <c r="H182" s="175"/>
      <c r="I182" s="175"/>
      <c r="J182" s="37"/>
      <c r="K182" s="157"/>
      <c r="L182" s="157"/>
      <c r="M182" s="157"/>
      <c r="N182" s="157"/>
      <c r="O182" s="157"/>
      <c r="P182" s="157"/>
      <c r="Q182" s="37"/>
      <c r="R182" s="37"/>
      <c r="S182" s="157"/>
      <c r="T182" s="157"/>
      <c r="U182" s="157"/>
      <c r="V182" s="157"/>
      <c r="W182" s="157"/>
      <c r="X182" s="157"/>
      <c r="Y182" s="37"/>
      <c r="Z182" s="37"/>
    </row>
    <row r="183" spans="1:26" ht="15" customHeight="1" x14ac:dyDescent="0.2">
      <c r="A183" s="14"/>
      <c r="B183" s="14"/>
      <c r="C183" s="14"/>
      <c r="D183" s="14"/>
      <c r="E183" s="14"/>
      <c r="F183" s="14"/>
      <c r="G183" s="175"/>
      <c r="H183" s="175"/>
      <c r="I183" s="175"/>
      <c r="J183" s="37"/>
      <c r="K183" s="157"/>
      <c r="L183" s="157"/>
      <c r="M183" s="157"/>
      <c r="N183" s="157"/>
      <c r="O183" s="157"/>
      <c r="P183" s="157"/>
      <c r="Q183" s="37"/>
      <c r="R183" s="37"/>
      <c r="S183" s="157"/>
      <c r="T183" s="157"/>
      <c r="U183" s="157"/>
      <c r="V183" s="157"/>
      <c r="W183" s="157"/>
      <c r="X183" s="157"/>
      <c r="Y183" s="37"/>
      <c r="Z183" s="37"/>
    </row>
    <row r="184" spans="1:26" ht="15" customHeight="1" x14ac:dyDescent="0.2">
      <c r="A184" s="14"/>
      <c r="B184" s="14"/>
      <c r="C184" s="14"/>
      <c r="D184" s="14"/>
      <c r="E184" s="14"/>
      <c r="F184" s="14"/>
      <c r="G184" s="175"/>
      <c r="H184" s="175"/>
      <c r="I184" s="175"/>
      <c r="J184" s="37"/>
      <c r="K184" s="157"/>
      <c r="L184" s="157"/>
      <c r="M184" s="157"/>
      <c r="N184" s="157"/>
      <c r="O184" s="157"/>
      <c r="P184" s="157"/>
      <c r="Q184" s="37"/>
      <c r="R184" s="37"/>
      <c r="S184" s="157"/>
      <c r="T184" s="157"/>
      <c r="U184" s="157"/>
      <c r="V184" s="157"/>
      <c r="W184" s="157"/>
      <c r="X184" s="157"/>
      <c r="Y184" s="37"/>
      <c r="Z184" s="37"/>
    </row>
    <row r="185" spans="1:26" ht="15" customHeight="1" x14ac:dyDescent="0.2">
      <c r="A185" s="14"/>
      <c r="B185" s="14"/>
      <c r="C185" s="14"/>
      <c r="D185" s="14"/>
      <c r="E185" s="14"/>
      <c r="F185" s="14"/>
      <c r="G185" s="175"/>
      <c r="H185" s="175"/>
      <c r="I185" s="175"/>
      <c r="J185" s="37"/>
      <c r="K185" s="157"/>
      <c r="L185" s="157"/>
      <c r="M185" s="157"/>
      <c r="N185" s="157"/>
      <c r="O185" s="157"/>
      <c r="P185" s="157"/>
      <c r="Q185" s="37"/>
      <c r="R185" s="37"/>
      <c r="S185" s="157"/>
      <c r="T185" s="157"/>
      <c r="U185" s="157"/>
      <c r="V185" s="157"/>
      <c r="W185" s="157"/>
      <c r="X185" s="157"/>
      <c r="Y185" s="37"/>
      <c r="Z185" s="37"/>
    </row>
    <row r="186" spans="1:26" ht="15" customHeight="1" x14ac:dyDescent="0.2">
      <c r="A186" s="14"/>
      <c r="B186" s="14"/>
      <c r="C186" s="14"/>
      <c r="D186" s="14"/>
      <c r="E186" s="14"/>
      <c r="F186" s="14"/>
      <c r="G186" s="175"/>
      <c r="H186" s="175"/>
      <c r="I186" s="175"/>
      <c r="J186" s="37"/>
      <c r="K186" s="157"/>
      <c r="L186" s="157"/>
      <c r="M186" s="157"/>
      <c r="N186" s="157"/>
      <c r="O186" s="157"/>
      <c r="P186" s="157"/>
      <c r="Q186" s="37"/>
      <c r="R186" s="37"/>
      <c r="S186" s="157"/>
      <c r="T186" s="157"/>
      <c r="U186" s="157"/>
      <c r="V186" s="157"/>
      <c r="W186" s="157"/>
      <c r="X186" s="157"/>
      <c r="Y186" s="37"/>
      <c r="Z186" s="37"/>
    </row>
    <row r="187" spans="1:26" ht="15" customHeight="1" x14ac:dyDescent="0.2">
      <c r="A187" s="14"/>
      <c r="B187" s="14"/>
      <c r="C187" s="14"/>
      <c r="D187" s="14"/>
      <c r="E187" s="14"/>
      <c r="F187" s="14"/>
      <c r="G187" s="175"/>
      <c r="H187" s="175"/>
      <c r="I187" s="175"/>
      <c r="J187" s="37"/>
      <c r="K187" s="157"/>
      <c r="L187" s="157"/>
      <c r="M187" s="157"/>
      <c r="N187" s="157"/>
      <c r="O187" s="157"/>
      <c r="P187" s="157"/>
      <c r="Q187" s="37"/>
      <c r="R187" s="37"/>
      <c r="S187" s="157"/>
      <c r="T187" s="157"/>
      <c r="U187" s="157"/>
      <c r="V187" s="157"/>
      <c r="W187" s="157"/>
      <c r="X187" s="157"/>
      <c r="Y187" s="37"/>
      <c r="Z187" s="37"/>
    </row>
    <row r="188" spans="1:26" ht="15" customHeight="1" x14ac:dyDescent="0.2">
      <c r="A188" s="14"/>
      <c r="B188" s="14"/>
      <c r="C188" s="14"/>
      <c r="D188" s="14"/>
      <c r="E188" s="14"/>
      <c r="F188" s="14"/>
      <c r="G188" s="175"/>
      <c r="H188" s="175"/>
      <c r="I188" s="175"/>
      <c r="J188" s="37"/>
      <c r="K188" s="157"/>
      <c r="L188" s="157"/>
      <c r="M188" s="157"/>
      <c r="N188" s="157"/>
      <c r="O188" s="157"/>
      <c r="P188" s="157"/>
      <c r="Q188" s="37"/>
      <c r="R188" s="37"/>
      <c r="S188" s="157"/>
      <c r="T188" s="157"/>
      <c r="U188" s="157"/>
      <c r="V188" s="157"/>
      <c r="W188" s="157"/>
      <c r="X188" s="157"/>
      <c r="Y188" s="37"/>
      <c r="Z188" s="37"/>
    </row>
    <row r="189" spans="1:26" ht="15" customHeight="1" x14ac:dyDescent="0.2">
      <c r="A189" s="14"/>
      <c r="B189" s="14"/>
      <c r="C189" s="14"/>
      <c r="D189" s="14"/>
      <c r="E189" s="14"/>
      <c r="F189" s="14"/>
      <c r="G189" s="175"/>
      <c r="H189" s="175"/>
      <c r="I189" s="175"/>
      <c r="J189" s="37"/>
      <c r="K189" s="157"/>
      <c r="L189" s="157"/>
      <c r="M189" s="157"/>
      <c r="N189" s="157"/>
      <c r="O189" s="157"/>
      <c r="P189" s="157"/>
      <c r="Q189" s="37"/>
      <c r="R189" s="37"/>
      <c r="S189" s="157"/>
      <c r="T189" s="157"/>
      <c r="U189" s="157"/>
      <c r="V189" s="157"/>
      <c r="W189" s="157"/>
      <c r="X189" s="157"/>
      <c r="Y189" s="37"/>
      <c r="Z189" s="37"/>
    </row>
    <row r="190" spans="1:26" ht="15" customHeight="1" x14ac:dyDescent="0.2">
      <c r="A190" s="14"/>
      <c r="B190" s="14"/>
      <c r="C190" s="14"/>
      <c r="D190" s="14"/>
      <c r="E190" s="14"/>
      <c r="F190" s="14"/>
      <c r="G190" s="175"/>
      <c r="H190" s="175"/>
      <c r="I190" s="175"/>
      <c r="J190" s="37"/>
      <c r="K190" s="157"/>
      <c r="L190" s="157"/>
      <c r="M190" s="157"/>
      <c r="N190" s="157"/>
      <c r="O190" s="157"/>
      <c r="P190" s="157"/>
      <c r="Q190" s="37"/>
      <c r="R190" s="37"/>
      <c r="S190" s="157"/>
      <c r="T190" s="157"/>
      <c r="U190" s="157"/>
      <c r="V190" s="157"/>
      <c r="W190" s="157"/>
      <c r="X190" s="157"/>
      <c r="Y190" s="37"/>
      <c r="Z190" s="37"/>
    </row>
    <row r="191" spans="1:26" ht="15" customHeight="1" x14ac:dyDescent="0.2">
      <c r="A191" s="14"/>
      <c r="B191" s="14"/>
      <c r="C191" s="14"/>
      <c r="D191" s="14"/>
      <c r="E191" s="14"/>
      <c r="F191" s="14"/>
      <c r="G191" s="175"/>
      <c r="H191" s="175"/>
      <c r="I191" s="175"/>
      <c r="J191" s="37"/>
      <c r="K191" s="157"/>
      <c r="L191" s="157"/>
      <c r="M191" s="157"/>
      <c r="N191" s="157"/>
      <c r="O191" s="157"/>
      <c r="P191" s="157"/>
      <c r="Q191" s="37"/>
      <c r="R191" s="37"/>
      <c r="S191" s="157"/>
      <c r="T191" s="157"/>
      <c r="U191" s="157"/>
      <c r="V191" s="157"/>
      <c r="W191" s="157"/>
      <c r="X191" s="157"/>
      <c r="Y191" s="37"/>
      <c r="Z191" s="37"/>
    </row>
    <row r="192" spans="1:26" ht="15" customHeight="1" x14ac:dyDescent="0.2">
      <c r="A192" s="14"/>
      <c r="B192" s="14"/>
      <c r="C192" s="14"/>
      <c r="D192" s="14"/>
      <c r="E192" s="14"/>
      <c r="F192" s="14"/>
      <c r="G192" s="175"/>
      <c r="H192" s="175"/>
      <c r="I192" s="175"/>
      <c r="J192" s="37"/>
      <c r="K192" s="157"/>
      <c r="L192" s="157"/>
      <c r="M192" s="157"/>
      <c r="N192" s="157"/>
      <c r="O192" s="157"/>
      <c r="P192" s="157"/>
      <c r="Q192" s="37"/>
      <c r="R192" s="37"/>
      <c r="S192" s="157"/>
      <c r="T192" s="157"/>
      <c r="U192" s="157"/>
      <c r="V192" s="157"/>
      <c r="W192" s="157"/>
      <c r="X192" s="157"/>
      <c r="Y192" s="37"/>
      <c r="Z192" s="37"/>
    </row>
    <row r="193" spans="1:26" ht="15" customHeight="1" x14ac:dyDescent="0.2">
      <c r="A193" s="14"/>
      <c r="B193" s="14"/>
      <c r="C193" s="14"/>
      <c r="D193" s="14"/>
      <c r="E193" s="14"/>
      <c r="F193" s="14"/>
      <c r="G193" s="175"/>
      <c r="H193" s="175"/>
      <c r="I193" s="175"/>
      <c r="J193" s="37"/>
      <c r="K193" s="157"/>
      <c r="L193" s="157"/>
      <c r="M193" s="157"/>
      <c r="N193" s="157"/>
      <c r="O193" s="157"/>
      <c r="P193" s="157"/>
      <c r="Q193" s="37"/>
      <c r="R193" s="37"/>
      <c r="S193" s="157"/>
      <c r="T193" s="157"/>
      <c r="U193" s="157"/>
      <c r="V193" s="157"/>
      <c r="W193" s="157"/>
      <c r="X193" s="157"/>
      <c r="Y193" s="37"/>
      <c r="Z193" s="37"/>
    </row>
    <row r="194" spans="1:26" ht="15" customHeight="1" x14ac:dyDescent="0.2">
      <c r="A194" s="14"/>
      <c r="B194" s="14"/>
      <c r="C194" s="14"/>
      <c r="D194" s="14"/>
      <c r="E194" s="14"/>
      <c r="F194" s="14"/>
      <c r="G194" s="175"/>
      <c r="H194" s="175"/>
      <c r="I194" s="175"/>
      <c r="J194" s="37"/>
      <c r="K194" s="157"/>
      <c r="L194" s="157"/>
      <c r="M194" s="157"/>
      <c r="N194" s="157"/>
      <c r="O194" s="157"/>
      <c r="P194" s="157"/>
      <c r="Q194" s="37"/>
      <c r="R194" s="37"/>
      <c r="S194" s="157"/>
      <c r="T194" s="157"/>
      <c r="U194" s="157"/>
      <c r="V194" s="157"/>
      <c r="W194" s="157"/>
      <c r="X194" s="157"/>
      <c r="Y194" s="37"/>
      <c r="Z194" s="37"/>
    </row>
    <row r="195" spans="1:26" ht="15" customHeight="1" x14ac:dyDescent="0.2">
      <c r="A195" s="155"/>
      <c r="B195" s="155"/>
      <c r="C195" s="155"/>
      <c r="D195" s="155"/>
      <c r="E195" s="155"/>
      <c r="F195" s="155"/>
      <c r="G195" s="174"/>
      <c r="H195" s="174"/>
      <c r="I195" s="174"/>
      <c r="J195" s="37"/>
      <c r="K195" s="157"/>
      <c r="L195" s="157"/>
      <c r="M195" s="157"/>
      <c r="N195" s="157"/>
      <c r="O195" s="157"/>
      <c r="P195" s="157"/>
      <c r="Q195" s="37"/>
      <c r="R195" s="37"/>
      <c r="S195" s="157"/>
      <c r="T195" s="157"/>
      <c r="U195" s="157"/>
      <c r="V195" s="157"/>
      <c r="W195" s="157"/>
      <c r="X195" s="157"/>
      <c r="Y195" s="37"/>
      <c r="Z195" s="37"/>
    </row>
    <row r="196" spans="1:26" ht="15" customHeight="1" x14ac:dyDescent="0.2">
      <c r="A196" s="14"/>
      <c r="B196" s="14"/>
      <c r="C196" s="14"/>
      <c r="D196" s="14"/>
      <c r="E196" s="14"/>
      <c r="F196" s="14"/>
      <c r="G196" s="175"/>
      <c r="H196" s="175"/>
      <c r="I196" s="175"/>
      <c r="J196" s="37"/>
      <c r="K196" s="157"/>
      <c r="L196" s="157"/>
      <c r="M196" s="157"/>
      <c r="N196" s="157"/>
      <c r="O196" s="157"/>
      <c r="P196" s="157"/>
      <c r="Q196" s="37"/>
      <c r="R196" s="37"/>
      <c r="S196" s="157"/>
      <c r="T196" s="157"/>
      <c r="U196" s="157"/>
      <c r="V196" s="157"/>
      <c r="W196" s="157"/>
      <c r="X196" s="157"/>
      <c r="Y196" s="37"/>
      <c r="Z196" s="37"/>
    </row>
    <row r="197" spans="1:26" ht="15" customHeight="1" x14ac:dyDescent="0.2">
      <c r="A197" s="155"/>
      <c r="B197" s="155"/>
      <c r="C197" s="155"/>
      <c r="D197" s="155"/>
      <c r="E197" s="155"/>
      <c r="F197" s="155"/>
      <c r="G197" s="174"/>
      <c r="H197" s="174"/>
      <c r="I197" s="174"/>
      <c r="J197" s="37"/>
      <c r="K197" s="157"/>
      <c r="L197" s="157"/>
      <c r="M197" s="157"/>
      <c r="N197" s="157"/>
      <c r="O197" s="157"/>
      <c r="P197" s="157"/>
      <c r="Q197" s="37"/>
      <c r="R197" s="37"/>
      <c r="S197" s="157"/>
      <c r="T197" s="157"/>
      <c r="U197" s="157"/>
      <c r="V197" s="157"/>
      <c r="W197" s="157"/>
      <c r="X197" s="157"/>
      <c r="Y197" s="37"/>
      <c r="Z197" s="37"/>
    </row>
    <row r="198" spans="1:26" ht="15" customHeight="1" x14ac:dyDescent="0.2">
      <c r="A198" s="155"/>
      <c r="B198" s="155"/>
      <c r="C198" s="155"/>
      <c r="D198" s="155"/>
      <c r="E198" s="155"/>
      <c r="F198" s="155"/>
      <c r="G198" s="174"/>
      <c r="H198" s="174"/>
      <c r="I198" s="174"/>
      <c r="J198" s="37"/>
      <c r="K198" s="157"/>
      <c r="L198" s="157"/>
      <c r="M198" s="157"/>
      <c r="N198" s="157"/>
      <c r="O198" s="157"/>
      <c r="P198" s="157"/>
      <c r="Q198" s="37"/>
      <c r="R198" s="37"/>
      <c r="S198" s="157"/>
      <c r="T198" s="157"/>
      <c r="U198" s="157"/>
      <c r="V198" s="157"/>
      <c r="W198" s="157"/>
      <c r="X198" s="157"/>
      <c r="Y198" s="37"/>
      <c r="Z198" s="37"/>
    </row>
    <row r="199" spans="1:26" ht="15" customHeight="1" x14ac:dyDescent="0.2">
      <c r="A199" s="14"/>
      <c r="B199" s="14"/>
      <c r="C199" s="14"/>
      <c r="D199" s="14"/>
      <c r="E199" s="14"/>
      <c r="F199" s="14"/>
      <c r="G199" s="175"/>
      <c r="H199" s="175"/>
      <c r="I199" s="175"/>
      <c r="J199" s="37"/>
      <c r="K199" s="157"/>
      <c r="L199" s="157"/>
      <c r="M199" s="157"/>
      <c r="N199" s="157"/>
      <c r="O199" s="157"/>
      <c r="P199" s="157"/>
      <c r="Q199" s="37"/>
      <c r="R199" s="37"/>
      <c r="S199" s="157"/>
      <c r="T199" s="157"/>
      <c r="U199" s="157"/>
      <c r="V199" s="157"/>
      <c r="W199" s="157"/>
      <c r="X199" s="157"/>
      <c r="Y199" s="37"/>
      <c r="Z199" s="37"/>
    </row>
    <row r="200" spans="1:26" ht="15" customHeight="1" x14ac:dyDescent="0.2">
      <c r="A200" s="14"/>
      <c r="B200" s="14"/>
      <c r="C200" s="14"/>
      <c r="D200" s="14"/>
      <c r="E200" s="14"/>
      <c r="F200" s="14"/>
      <c r="G200" s="175"/>
      <c r="H200" s="175"/>
      <c r="I200" s="175"/>
      <c r="J200" s="37"/>
      <c r="K200" s="157"/>
      <c r="L200" s="157"/>
      <c r="M200" s="157"/>
      <c r="N200" s="157"/>
      <c r="O200" s="157"/>
      <c r="P200" s="157"/>
      <c r="Q200" s="37"/>
      <c r="R200" s="37"/>
      <c r="S200" s="157"/>
      <c r="T200" s="157"/>
      <c r="U200" s="157"/>
      <c r="V200" s="157"/>
      <c r="W200" s="157"/>
      <c r="X200" s="157"/>
      <c r="Y200" s="37"/>
      <c r="Z200" s="37"/>
    </row>
    <row r="201" spans="1:26" ht="15" customHeight="1" x14ac:dyDescent="0.2">
      <c r="A201" s="14"/>
      <c r="B201" s="14"/>
      <c r="C201" s="14"/>
      <c r="D201" s="14"/>
      <c r="E201" s="14"/>
      <c r="F201" s="14"/>
      <c r="G201" s="175"/>
      <c r="H201" s="175"/>
      <c r="I201" s="175"/>
      <c r="J201" s="37"/>
      <c r="K201" s="157"/>
      <c r="L201" s="157"/>
      <c r="M201" s="157"/>
      <c r="N201" s="157"/>
      <c r="O201" s="157"/>
      <c r="P201" s="157"/>
      <c r="Q201" s="37"/>
      <c r="R201" s="37"/>
      <c r="S201" s="157"/>
      <c r="T201" s="157"/>
      <c r="U201" s="157"/>
      <c r="V201" s="157"/>
      <c r="W201" s="157"/>
      <c r="X201" s="157"/>
      <c r="Y201" s="37"/>
      <c r="Z201" s="37"/>
    </row>
    <row r="202" spans="1:26" ht="15" customHeight="1" x14ac:dyDescent="0.2">
      <c r="A202" s="14"/>
      <c r="B202" s="28"/>
      <c r="C202" s="28"/>
      <c r="D202" s="28"/>
      <c r="E202" s="28"/>
      <c r="F202" s="28"/>
      <c r="G202" s="177"/>
      <c r="H202" s="177"/>
      <c r="I202" s="177"/>
      <c r="J202" s="37"/>
      <c r="K202" s="157"/>
      <c r="L202" s="157"/>
      <c r="M202" s="157"/>
      <c r="N202" s="157"/>
      <c r="O202" s="157"/>
      <c r="P202" s="157"/>
      <c r="Q202" s="37"/>
      <c r="R202" s="37"/>
      <c r="S202" s="157"/>
      <c r="T202" s="157"/>
      <c r="U202" s="157"/>
      <c r="V202" s="157"/>
      <c r="W202" s="157"/>
      <c r="X202" s="157"/>
      <c r="Y202" s="37"/>
      <c r="Z202" s="37"/>
    </row>
    <row r="203" spans="1:26" ht="15" customHeight="1" x14ac:dyDescent="0.2">
      <c r="A203" s="14"/>
      <c r="B203" s="28"/>
      <c r="C203" s="28"/>
      <c r="D203" s="28"/>
      <c r="E203" s="28"/>
      <c r="F203" s="28"/>
      <c r="G203" s="177"/>
      <c r="H203" s="177"/>
      <c r="I203" s="177"/>
      <c r="J203" s="37"/>
      <c r="K203" s="157"/>
      <c r="L203" s="157"/>
      <c r="M203" s="157"/>
      <c r="N203" s="157"/>
      <c r="O203" s="157"/>
      <c r="P203" s="157"/>
      <c r="Q203" s="37"/>
      <c r="R203" s="37"/>
      <c r="S203" s="157"/>
      <c r="T203" s="157"/>
      <c r="U203" s="157"/>
      <c r="V203" s="157"/>
      <c r="W203" s="157"/>
      <c r="X203" s="157"/>
      <c r="Y203" s="37"/>
      <c r="Z203" s="37"/>
    </row>
    <row r="204" spans="1:26" ht="15" customHeight="1" x14ac:dyDescent="0.2">
      <c r="A204" s="14"/>
      <c r="B204" s="28"/>
      <c r="C204" s="28"/>
      <c r="D204" s="28"/>
      <c r="E204" s="28"/>
      <c r="F204" s="28"/>
      <c r="G204" s="177"/>
      <c r="H204" s="177"/>
      <c r="I204" s="177"/>
      <c r="J204" s="37"/>
      <c r="K204" s="157"/>
      <c r="L204" s="157"/>
      <c r="M204" s="157"/>
      <c r="N204" s="157"/>
      <c r="O204" s="157"/>
      <c r="P204" s="157"/>
      <c r="Q204" s="37"/>
      <c r="R204" s="37"/>
      <c r="S204" s="157"/>
      <c r="T204" s="157"/>
      <c r="U204" s="157"/>
      <c r="V204" s="157"/>
      <c r="W204" s="157"/>
      <c r="X204" s="157"/>
      <c r="Y204" s="37"/>
      <c r="Z204" s="37"/>
    </row>
    <row r="205" spans="1:26" ht="15" customHeight="1" x14ac:dyDescent="0.2">
      <c r="A205" s="14"/>
      <c r="B205" s="28"/>
      <c r="C205" s="28"/>
      <c r="D205" s="28"/>
      <c r="E205" s="28"/>
      <c r="F205" s="28"/>
      <c r="G205" s="177"/>
      <c r="H205" s="177"/>
      <c r="I205" s="177"/>
      <c r="J205" s="37"/>
      <c r="K205" s="157"/>
      <c r="L205" s="157"/>
      <c r="M205" s="157"/>
      <c r="N205" s="157"/>
      <c r="O205" s="157"/>
      <c r="P205" s="157"/>
      <c r="Q205" s="37"/>
      <c r="R205" s="37"/>
      <c r="S205" s="157"/>
      <c r="T205" s="157"/>
      <c r="U205" s="157"/>
      <c r="V205" s="157"/>
      <c r="W205" s="157"/>
      <c r="X205" s="157"/>
      <c r="Y205" s="37"/>
      <c r="Z205" s="37"/>
    </row>
    <row r="206" spans="1:26" ht="15" customHeight="1" x14ac:dyDescent="0.2">
      <c r="A206" s="14"/>
      <c r="B206" s="28"/>
      <c r="C206" s="28"/>
      <c r="D206" s="28"/>
      <c r="E206" s="28"/>
      <c r="F206" s="28"/>
      <c r="G206" s="177"/>
      <c r="H206" s="177"/>
      <c r="I206" s="177"/>
      <c r="J206" s="37"/>
      <c r="K206" s="157"/>
      <c r="L206" s="157"/>
      <c r="M206" s="157"/>
      <c r="N206" s="157"/>
      <c r="O206" s="157"/>
      <c r="P206" s="157"/>
      <c r="Q206" s="37"/>
      <c r="R206" s="37"/>
      <c r="S206" s="157"/>
      <c r="T206" s="157"/>
      <c r="U206" s="157"/>
      <c r="V206" s="157"/>
      <c r="W206" s="157"/>
      <c r="X206" s="157"/>
      <c r="Y206" s="37"/>
      <c r="Z206" s="37"/>
    </row>
    <row r="207" spans="1:26" ht="15" customHeight="1" x14ac:dyDescent="0.2">
      <c r="A207" s="14"/>
      <c r="B207" s="28"/>
      <c r="C207" s="28"/>
      <c r="D207" s="28"/>
      <c r="E207" s="28"/>
      <c r="F207" s="28"/>
      <c r="G207" s="177"/>
      <c r="H207" s="177"/>
      <c r="I207" s="177"/>
      <c r="J207" s="37"/>
      <c r="K207" s="157"/>
      <c r="L207" s="157"/>
      <c r="M207" s="157"/>
      <c r="N207" s="157"/>
      <c r="O207" s="157"/>
      <c r="P207" s="157"/>
      <c r="Q207" s="37"/>
      <c r="R207" s="37"/>
      <c r="S207" s="157"/>
      <c r="T207" s="157"/>
      <c r="U207" s="157"/>
      <c r="V207" s="157"/>
      <c r="W207" s="157"/>
      <c r="X207" s="157"/>
      <c r="Y207" s="37"/>
      <c r="Z207" s="37"/>
    </row>
    <row r="208" spans="1:26" ht="15" customHeight="1" x14ac:dyDescent="0.2">
      <c r="A208" s="14"/>
      <c r="B208" s="14"/>
      <c r="C208" s="14"/>
      <c r="D208" s="14"/>
      <c r="E208" s="14"/>
      <c r="F208" s="14"/>
      <c r="G208" s="175"/>
      <c r="H208" s="175"/>
      <c r="I208" s="175"/>
      <c r="J208" s="37"/>
      <c r="K208" s="157"/>
      <c r="L208" s="157"/>
      <c r="M208" s="157"/>
      <c r="N208" s="157"/>
      <c r="O208" s="157"/>
      <c r="P208" s="157"/>
      <c r="Q208" s="37"/>
      <c r="R208" s="37"/>
      <c r="S208" s="157"/>
      <c r="T208" s="157"/>
      <c r="U208" s="157"/>
      <c r="V208" s="157"/>
      <c r="W208" s="157"/>
      <c r="X208" s="157"/>
      <c r="Y208" s="37"/>
      <c r="Z208" s="37"/>
    </row>
    <row r="209" spans="1:26" ht="15" customHeight="1" x14ac:dyDescent="0.2">
      <c r="A209" s="14"/>
      <c r="B209" s="14"/>
      <c r="C209" s="14"/>
      <c r="D209" s="14"/>
      <c r="E209" s="14"/>
      <c r="F209" s="14"/>
      <c r="G209" s="175"/>
      <c r="H209" s="175"/>
      <c r="I209" s="175"/>
      <c r="J209" s="37"/>
      <c r="K209" s="157"/>
      <c r="L209" s="157"/>
      <c r="M209" s="157"/>
      <c r="N209" s="157"/>
      <c r="O209" s="157"/>
      <c r="P209" s="157"/>
      <c r="Q209" s="37"/>
      <c r="R209" s="37"/>
      <c r="S209" s="157"/>
      <c r="T209" s="157"/>
      <c r="U209" s="157"/>
      <c r="V209" s="157"/>
      <c r="W209" s="157"/>
      <c r="X209" s="157"/>
      <c r="Y209" s="37"/>
      <c r="Z209" s="37"/>
    </row>
    <row r="210" spans="1:26" ht="15" customHeight="1" x14ac:dyDescent="0.2">
      <c r="A210" s="14"/>
      <c r="B210" s="14"/>
      <c r="C210" s="14"/>
      <c r="D210" s="14"/>
      <c r="E210" s="14"/>
      <c r="F210" s="14"/>
      <c r="G210" s="175"/>
      <c r="H210" s="175"/>
      <c r="I210" s="175"/>
      <c r="J210" s="37"/>
      <c r="K210" s="157"/>
      <c r="L210" s="157"/>
      <c r="M210" s="157"/>
      <c r="N210" s="157"/>
      <c r="O210" s="157"/>
      <c r="P210" s="157"/>
      <c r="Q210" s="37"/>
      <c r="R210" s="37"/>
      <c r="S210" s="157"/>
      <c r="T210" s="157"/>
      <c r="U210" s="157"/>
      <c r="V210" s="157"/>
      <c r="W210" s="157"/>
      <c r="X210" s="157"/>
      <c r="Y210" s="37"/>
      <c r="Z210" s="37"/>
    </row>
    <row r="211" spans="1:26" ht="15" customHeight="1" x14ac:dyDescent="0.2">
      <c r="A211" s="14"/>
      <c r="B211" s="14"/>
      <c r="C211" s="14"/>
      <c r="D211" s="14"/>
      <c r="E211" s="14"/>
      <c r="F211" s="14"/>
      <c r="G211" s="175"/>
      <c r="H211" s="175"/>
      <c r="I211" s="175"/>
      <c r="J211" s="37"/>
      <c r="K211" s="157"/>
      <c r="L211" s="157"/>
      <c r="M211" s="157"/>
      <c r="N211" s="157"/>
      <c r="O211" s="157"/>
      <c r="P211" s="157"/>
      <c r="Q211" s="37"/>
      <c r="R211" s="37"/>
      <c r="S211" s="157"/>
      <c r="T211" s="157"/>
      <c r="U211" s="157"/>
      <c r="V211" s="157"/>
      <c r="W211" s="157"/>
      <c r="X211" s="157"/>
      <c r="Y211" s="37"/>
      <c r="Z211" s="37"/>
    </row>
    <row r="212" spans="1:26" ht="15" customHeight="1" x14ac:dyDescent="0.2">
      <c r="A212" s="14"/>
      <c r="B212" s="14"/>
      <c r="C212" s="14"/>
      <c r="D212" s="14"/>
      <c r="E212" s="14"/>
      <c r="F212" s="14"/>
      <c r="G212" s="175"/>
      <c r="H212" s="175"/>
      <c r="I212" s="175"/>
      <c r="J212" s="37"/>
      <c r="K212" s="157"/>
      <c r="L212" s="157"/>
      <c r="M212" s="157"/>
      <c r="N212" s="157"/>
      <c r="O212" s="157"/>
      <c r="P212" s="157"/>
      <c r="Q212" s="37"/>
      <c r="R212" s="37"/>
      <c r="S212" s="157"/>
      <c r="T212" s="157"/>
      <c r="U212" s="157"/>
      <c r="V212" s="157"/>
      <c r="W212" s="157"/>
      <c r="X212" s="157"/>
      <c r="Y212" s="37"/>
      <c r="Z212" s="37"/>
    </row>
    <row r="213" spans="1:26" ht="15" customHeight="1" x14ac:dyDescent="0.2">
      <c r="A213" s="14"/>
      <c r="B213" s="14"/>
      <c r="C213" s="14"/>
      <c r="D213" s="14"/>
      <c r="E213" s="14"/>
      <c r="F213" s="14"/>
      <c r="G213" s="175"/>
      <c r="H213" s="175"/>
      <c r="I213" s="175"/>
      <c r="J213" s="37"/>
      <c r="K213" s="157"/>
      <c r="L213" s="157"/>
      <c r="M213" s="157"/>
      <c r="N213" s="157"/>
      <c r="O213" s="157"/>
      <c r="P213" s="157"/>
      <c r="Q213" s="37"/>
      <c r="R213" s="37"/>
      <c r="S213" s="157"/>
      <c r="T213" s="157"/>
      <c r="U213" s="157"/>
      <c r="V213" s="157"/>
      <c r="W213" s="157"/>
      <c r="X213" s="157"/>
      <c r="Y213" s="37"/>
      <c r="Z213" s="37"/>
    </row>
    <row r="214" spans="1:26" ht="15" customHeight="1" x14ac:dyDescent="0.2">
      <c r="A214" s="14"/>
      <c r="B214" s="14"/>
      <c r="C214" s="14"/>
      <c r="D214" s="14"/>
      <c r="E214" s="14"/>
      <c r="F214" s="14"/>
      <c r="G214" s="175"/>
      <c r="H214" s="175"/>
      <c r="I214" s="175"/>
      <c r="J214" s="37"/>
      <c r="K214" s="157"/>
      <c r="L214" s="157"/>
      <c r="M214" s="157"/>
      <c r="N214" s="157"/>
      <c r="O214" s="157"/>
      <c r="P214" s="157"/>
      <c r="Q214" s="37"/>
      <c r="R214" s="37"/>
      <c r="S214" s="157"/>
      <c r="T214" s="157"/>
      <c r="U214" s="157"/>
      <c r="V214" s="157"/>
      <c r="W214" s="157"/>
      <c r="X214" s="157"/>
      <c r="Y214" s="37"/>
      <c r="Z214" s="37"/>
    </row>
    <row r="215" spans="1:26" ht="15" customHeight="1" x14ac:dyDescent="0.2">
      <c r="A215" s="14"/>
      <c r="B215" s="14"/>
      <c r="C215" s="14"/>
      <c r="D215" s="14"/>
      <c r="E215" s="14"/>
      <c r="F215" s="14"/>
      <c r="G215" s="175"/>
      <c r="H215" s="175"/>
      <c r="I215" s="175"/>
      <c r="J215" s="37"/>
      <c r="K215" s="157"/>
      <c r="L215" s="157"/>
      <c r="M215" s="157"/>
      <c r="N215" s="157"/>
      <c r="O215" s="157"/>
      <c r="P215" s="157"/>
      <c r="Q215" s="37"/>
      <c r="R215" s="37"/>
      <c r="S215" s="157"/>
      <c r="T215" s="157"/>
      <c r="U215" s="157"/>
      <c r="V215" s="157"/>
      <c r="W215" s="157"/>
      <c r="X215" s="157"/>
      <c r="Y215" s="37"/>
      <c r="Z215" s="37"/>
    </row>
    <row r="216" spans="1:26" ht="15" customHeight="1" x14ac:dyDescent="0.2">
      <c r="A216" s="14"/>
      <c r="B216" s="14"/>
      <c r="C216" s="14"/>
      <c r="D216" s="14"/>
      <c r="E216" s="14"/>
      <c r="F216" s="14"/>
      <c r="G216" s="175"/>
      <c r="H216" s="175"/>
      <c r="I216" s="175"/>
      <c r="J216" s="37"/>
      <c r="K216" s="157"/>
      <c r="L216" s="157"/>
      <c r="M216" s="157"/>
      <c r="N216" s="157"/>
      <c r="O216" s="157"/>
      <c r="P216" s="157"/>
      <c r="Q216" s="37"/>
      <c r="R216" s="37"/>
      <c r="S216" s="157"/>
      <c r="T216" s="157"/>
      <c r="U216" s="157"/>
      <c r="V216" s="157"/>
      <c r="W216" s="157"/>
      <c r="X216" s="157"/>
      <c r="Y216" s="37"/>
      <c r="Z216" s="37"/>
    </row>
    <row r="217" spans="1:26" ht="15" customHeight="1" x14ac:dyDescent="0.2">
      <c r="A217" s="14"/>
      <c r="B217" s="14"/>
      <c r="C217" s="14"/>
      <c r="D217" s="14"/>
      <c r="E217" s="14"/>
      <c r="F217" s="14"/>
      <c r="G217" s="175"/>
      <c r="H217" s="175"/>
      <c r="I217" s="175"/>
      <c r="J217" s="37"/>
      <c r="K217" s="157"/>
      <c r="L217" s="157"/>
      <c r="M217" s="157"/>
      <c r="N217" s="157"/>
      <c r="O217" s="157"/>
      <c r="P217" s="157"/>
      <c r="Q217" s="37"/>
      <c r="R217" s="37"/>
      <c r="S217" s="157"/>
      <c r="T217" s="157"/>
      <c r="U217" s="157"/>
      <c r="V217" s="157"/>
      <c r="W217" s="157"/>
      <c r="X217" s="157"/>
      <c r="Y217" s="37"/>
      <c r="Z217" s="37"/>
    </row>
    <row r="218" spans="1:26" ht="15" customHeight="1" x14ac:dyDescent="0.2">
      <c r="A218" s="14"/>
      <c r="B218" s="14"/>
      <c r="C218" s="14"/>
      <c r="D218" s="14"/>
      <c r="E218" s="14"/>
      <c r="F218" s="14"/>
      <c r="G218" s="175"/>
      <c r="H218" s="175"/>
      <c r="I218" s="175"/>
      <c r="J218" s="37"/>
      <c r="K218" s="157"/>
      <c r="L218" s="157"/>
      <c r="M218" s="157"/>
      <c r="N218" s="157"/>
      <c r="O218" s="157"/>
      <c r="P218" s="157"/>
      <c r="Q218" s="37"/>
      <c r="R218" s="37"/>
      <c r="S218" s="157"/>
      <c r="T218" s="157"/>
      <c r="U218" s="157"/>
      <c r="V218" s="157"/>
      <c r="W218" s="157"/>
      <c r="X218" s="157"/>
      <c r="Y218" s="37"/>
      <c r="Z218" s="37"/>
    </row>
    <row r="219" spans="1:26" ht="15" customHeight="1" x14ac:dyDescent="0.2">
      <c r="A219" s="14"/>
      <c r="B219" s="14"/>
      <c r="C219" s="14"/>
      <c r="D219" s="14"/>
      <c r="E219" s="14"/>
      <c r="F219" s="14"/>
      <c r="G219" s="175"/>
      <c r="H219" s="175"/>
      <c r="I219" s="175"/>
      <c r="J219" s="37"/>
      <c r="K219" s="157"/>
      <c r="L219" s="157"/>
      <c r="M219" s="157"/>
      <c r="N219" s="157"/>
      <c r="O219" s="157"/>
      <c r="P219" s="157"/>
      <c r="Q219" s="37"/>
      <c r="R219" s="37"/>
      <c r="S219" s="157"/>
      <c r="T219" s="157"/>
      <c r="U219" s="157"/>
      <c r="V219" s="157"/>
      <c r="W219" s="157"/>
      <c r="X219" s="157"/>
      <c r="Y219" s="37"/>
      <c r="Z219" s="37"/>
    </row>
    <row r="220" spans="1:26" ht="15" customHeight="1" x14ac:dyDescent="0.2">
      <c r="A220" s="155"/>
      <c r="B220" s="155"/>
      <c r="C220" s="155"/>
      <c r="D220" s="155"/>
      <c r="E220" s="155"/>
      <c r="F220" s="155"/>
      <c r="G220" s="174"/>
      <c r="H220" s="174"/>
      <c r="I220" s="174"/>
      <c r="J220" s="37"/>
      <c r="K220" s="157"/>
      <c r="L220" s="157"/>
      <c r="M220" s="157"/>
      <c r="N220" s="157"/>
      <c r="O220" s="157"/>
      <c r="P220" s="157"/>
      <c r="Q220" s="37"/>
      <c r="R220" s="37"/>
      <c r="S220" s="157"/>
      <c r="T220" s="157"/>
      <c r="U220" s="157"/>
      <c r="V220" s="157"/>
      <c r="W220" s="157"/>
      <c r="X220" s="157"/>
      <c r="Y220" s="37"/>
      <c r="Z220" s="37"/>
    </row>
    <row r="221" spans="1:26" ht="15" customHeight="1" x14ac:dyDescent="0.2">
      <c r="A221" s="14"/>
      <c r="B221" s="14"/>
      <c r="C221" s="14"/>
      <c r="D221" s="14"/>
      <c r="E221" s="14"/>
      <c r="F221" s="14"/>
      <c r="G221" s="175"/>
      <c r="H221" s="175"/>
      <c r="I221" s="175"/>
      <c r="J221" s="37"/>
      <c r="K221" s="157"/>
      <c r="L221" s="157"/>
      <c r="M221" s="157"/>
      <c r="N221" s="157"/>
      <c r="O221" s="157"/>
      <c r="P221" s="157"/>
      <c r="Q221" s="37"/>
      <c r="R221" s="37"/>
      <c r="S221" s="157"/>
      <c r="T221" s="157"/>
      <c r="U221" s="157"/>
      <c r="V221" s="157"/>
      <c r="W221" s="157"/>
      <c r="X221" s="157"/>
      <c r="Y221" s="37"/>
      <c r="Z221" s="37"/>
    </row>
    <row r="222" spans="1:26" ht="15" customHeight="1" x14ac:dyDescent="0.2">
      <c r="A222" s="155"/>
      <c r="B222" s="155"/>
      <c r="C222" s="155"/>
      <c r="D222" s="155"/>
      <c r="E222" s="155"/>
      <c r="F222" s="155"/>
      <c r="G222" s="174"/>
      <c r="H222" s="174"/>
      <c r="I222" s="174"/>
      <c r="J222" s="37"/>
      <c r="K222" s="157"/>
      <c r="L222" s="157"/>
      <c r="M222" s="157"/>
      <c r="N222" s="157"/>
      <c r="O222" s="157"/>
      <c r="P222" s="157"/>
      <c r="Q222" s="37"/>
      <c r="R222" s="37"/>
      <c r="S222" s="157"/>
      <c r="T222" s="157"/>
      <c r="U222" s="157"/>
      <c r="V222" s="157"/>
      <c r="W222" s="157"/>
      <c r="X222" s="157"/>
      <c r="Y222" s="37"/>
      <c r="Z222" s="37"/>
    </row>
    <row r="223" spans="1:26" ht="15" customHeight="1" x14ac:dyDescent="0.2">
      <c r="A223" s="155"/>
      <c r="B223" s="155"/>
      <c r="C223" s="155"/>
      <c r="D223" s="155"/>
      <c r="E223" s="155"/>
      <c r="F223" s="155"/>
      <c r="G223" s="174"/>
      <c r="H223" s="174"/>
      <c r="I223" s="174"/>
      <c r="J223" s="37"/>
      <c r="K223" s="157"/>
      <c r="L223" s="157"/>
      <c r="M223" s="157"/>
      <c r="N223" s="157"/>
      <c r="O223" s="157"/>
      <c r="P223" s="157"/>
      <c r="Q223" s="37"/>
      <c r="R223" s="37"/>
      <c r="S223" s="157"/>
      <c r="T223" s="157"/>
      <c r="U223" s="157"/>
      <c r="V223" s="157"/>
      <c r="W223" s="157"/>
      <c r="X223" s="157"/>
      <c r="Y223" s="37"/>
      <c r="Z223" s="37"/>
    </row>
    <row r="224" spans="1:26" ht="15" customHeight="1" x14ac:dyDescent="0.2">
      <c r="A224" s="14"/>
      <c r="B224" s="14"/>
      <c r="C224" s="14"/>
      <c r="D224" s="14"/>
      <c r="E224" s="14"/>
      <c r="F224" s="14"/>
      <c r="G224" s="175"/>
      <c r="H224" s="175"/>
      <c r="I224" s="175"/>
      <c r="J224" s="37"/>
      <c r="K224" s="157"/>
      <c r="L224" s="157"/>
      <c r="M224" s="157"/>
      <c r="N224" s="157"/>
      <c r="O224" s="157"/>
      <c r="P224" s="157"/>
      <c r="Q224" s="37"/>
      <c r="R224" s="37"/>
      <c r="S224" s="157"/>
      <c r="T224" s="157"/>
      <c r="U224" s="157"/>
      <c r="V224" s="157"/>
      <c r="W224" s="157"/>
      <c r="X224" s="157"/>
      <c r="Y224" s="37"/>
      <c r="Z224" s="37"/>
    </row>
    <row r="225" spans="1:26" ht="15" customHeight="1" x14ac:dyDescent="0.2">
      <c r="A225" s="14"/>
      <c r="B225" s="14"/>
      <c r="C225" s="14"/>
      <c r="D225" s="14"/>
      <c r="E225" s="14"/>
      <c r="F225" s="14"/>
      <c r="G225" s="175"/>
      <c r="H225" s="175"/>
      <c r="I225" s="175"/>
      <c r="J225" s="37"/>
      <c r="K225" s="157"/>
      <c r="L225" s="157"/>
      <c r="M225" s="157"/>
      <c r="N225" s="157"/>
      <c r="O225" s="157"/>
      <c r="P225" s="157"/>
      <c r="Q225" s="37"/>
      <c r="R225" s="37"/>
      <c r="S225" s="157"/>
      <c r="T225" s="157"/>
      <c r="U225" s="157"/>
      <c r="V225" s="157"/>
      <c r="W225" s="157"/>
      <c r="X225" s="157"/>
      <c r="Y225" s="37"/>
      <c r="Z225" s="37"/>
    </row>
    <row r="226" spans="1:26" ht="15" customHeight="1" x14ac:dyDescent="0.2">
      <c r="A226" s="14"/>
      <c r="B226" s="14"/>
      <c r="C226" s="14"/>
      <c r="D226" s="14"/>
      <c r="E226" s="14"/>
      <c r="F226" s="14"/>
      <c r="G226" s="175"/>
      <c r="H226" s="175"/>
      <c r="I226" s="175"/>
      <c r="J226" s="37"/>
      <c r="K226" s="157"/>
      <c r="L226" s="157"/>
      <c r="M226" s="157"/>
      <c r="N226" s="157"/>
      <c r="O226" s="157"/>
      <c r="P226" s="157"/>
      <c r="Q226" s="37"/>
      <c r="R226" s="37"/>
      <c r="S226" s="157"/>
      <c r="T226" s="157"/>
      <c r="U226" s="157"/>
      <c r="V226" s="157"/>
      <c r="W226" s="157"/>
      <c r="X226" s="157"/>
      <c r="Y226" s="37"/>
      <c r="Z226" s="37"/>
    </row>
    <row r="227" spans="1:26" ht="15" customHeight="1" x14ac:dyDescent="0.2">
      <c r="A227" s="14"/>
      <c r="B227" s="14"/>
      <c r="C227" s="14"/>
      <c r="D227" s="14"/>
      <c r="E227" s="14"/>
      <c r="F227" s="14"/>
      <c r="G227" s="175"/>
      <c r="H227" s="175"/>
      <c r="I227" s="175"/>
      <c r="J227" s="37"/>
      <c r="K227" s="157"/>
      <c r="L227" s="157"/>
      <c r="M227" s="157"/>
      <c r="N227" s="157"/>
      <c r="O227" s="157"/>
      <c r="P227" s="157"/>
      <c r="Q227" s="37"/>
      <c r="R227" s="37"/>
      <c r="S227" s="157"/>
      <c r="T227" s="157"/>
      <c r="U227" s="157"/>
      <c r="V227" s="157"/>
      <c r="W227" s="157"/>
      <c r="X227" s="157"/>
      <c r="Y227" s="37"/>
      <c r="Z227" s="37"/>
    </row>
    <row r="228" spans="1:26" ht="15" customHeight="1" x14ac:dyDescent="0.2">
      <c r="A228" s="14"/>
      <c r="B228" s="14"/>
      <c r="C228" s="14"/>
      <c r="D228" s="14"/>
      <c r="E228" s="14"/>
      <c r="F228" s="14"/>
      <c r="G228" s="175"/>
      <c r="H228" s="175"/>
      <c r="I228" s="175"/>
      <c r="J228" s="37"/>
      <c r="K228" s="157"/>
      <c r="L228" s="157"/>
      <c r="M228" s="157"/>
      <c r="N228" s="157"/>
      <c r="O228" s="157"/>
      <c r="P228" s="157"/>
      <c r="Q228" s="37"/>
      <c r="R228" s="37"/>
      <c r="S228" s="157"/>
      <c r="T228" s="157"/>
      <c r="U228" s="157"/>
      <c r="V228" s="157"/>
      <c r="W228" s="157"/>
      <c r="X228" s="157"/>
      <c r="Y228" s="37"/>
      <c r="Z228" s="37"/>
    </row>
    <row r="229" spans="1:26" ht="15" customHeight="1" x14ac:dyDescent="0.2">
      <c r="A229" s="14"/>
      <c r="B229" s="14"/>
      <c r="C229" s="14"/>
      <c r="D229" s="14"/>
      <c r="E229" s="14"/>
      <c r="F229" s="14"/>
      <c r="G229" s="175"/>
      <c r="H229" s="175"/>
      <c r="I229" s="175"/>
      <c r="J229" s="37"/>
      <c r="K229" s="157"/>
      <c r="L229" s="157"/>
      <c r="M229" s="157"/>
      <c r="N229" s="157"/>
      <c r="O229" s="157"/>
      <c r="P229" s="157"/>
      <c r="Q229" s="37"/>
      <c r="R229" s="37"/>
      <c r="S229" s="157"/>
      <c r="T229" s="157"/>
      <c r="U229" s="157"/>
      <c r="V229" s="157"/>
      <c r="W229" s="157"/>
      <c r="X229" s="157"/>
      <c r="Y229" s="37"/>
      <c r="Z229" s="37"/>
    </row>
    <row r="230" spans="1:26" ht="15" customHeight="1" x14ac:dyDescent="0.2">
      <c r="A230" s="14"/>
      <c r="B230" s="14"/>
      <c r="C230" s="14"/>
      <c r="D230" s="14"/>
      <c r="E230" s="14"/>
      <c r="F230" s="14"/>
      <c r="G230" s="175"/>
      <c r="H230" s="175"/>
      <c r="I230" s="175"/>
      <c r="J230" s="37"/>
      <c r="K230" s="157"/>
      <c r="L230" s="157"/>
      <c r="M230" s="157"/>
      <c r="N230" s="157"/>
      <c r="O230" s="157"/>
      <c r="P230" s="157"/>
      <c r="Q230" s="37"/>
      <c r="R230" s="37"/>
      <c r="S230" s="157"/>
      <c r="T230" s="157"/>
      <c r="U230" s="157"/>
      <c r="V230" s="157"/>
      <c r="W230" s="157"/>
      <c r="X230" s="157"/>
      <c r="Y230" s="37"/>
      <c r="Z230" s="37"/>
    </row>
    <row r="231" spans="1:26" ht="15" customHeight="1" x14ac:dyDescent="0.2">
      <c r="A231" s="14"/>
      <c r="B231" s="14"/>
      <c r="C231" s="14"/>
      <c r="D231" s="14"/>
      <c r="E231" s="14"/>
      <c r="F231" s="14"/>
      <c r="G231" s="175"/>
      <c r="H231" s="175"/>
      <c r="I231" s="175"/>
      <c r="J231" s="37"/>
      <c r="K231" s="157"/>
      <c r="L231" s="157"/>
      <c r="M231" s="157"/>
      <c r="N231" s="157"/>
      <c r="O231" s="157"/>
      <c r="P231" s="157"/>
      <c r="Q231" s="37"/>
      <c r="R231" s="37"/>
      <c r="S231" s="157"/>
      <c r="T231" s="157"/>
      <c r="U231" s="157"/>
      <c r="V231" s="157"/>
      <c r="W231" s="157"/>
      <c r="X231" s="157"/>
      <c r="Y231" s="37"/>
      <c r="Z231" s="37"/>
    </row>
    <row r="232" spans="1:26" ht="15" customHeight="1" x14ac:dyDescent="0.2">
      <c r="A232" s="14"/>
      <c r="B232" s="14"/>
      <c r="C232" s="14"/>
      <c r="D232" s="14"/>
      <c r="E232" s="14"/>
      <c r="F232" s="14"/>
      <c r="G232" s="175"/>
      <c r="H232" s="175"/>
      <c r="I232" s="175"/>
      <c r="J232" s="37"/>
      <c r="K232" s="157"/>
      <c r="L232" s="157"/>
      <c r="M232" s="157"/>
      <c r="N232" s="157"/>
      <c r="O232" s="157"/>
      <c r="P232" s="157"/>
      <c r="Q232" s="37"/>
      <c r="R232" s="37"/>
      <c r="S232" s="157"/>
      <c r="T232" s="157"/>
      <c r="U232" s="157"/>
      <c r="V232" s="157"/>
      <c r="W232" s="157"/>
      <c r="X232" s="157"/>
      <c r="Y232" s="37"/>
      <c r="Z232" s="37"/>
    </row>
    <row r="233" spans="1:26" ht="15" customHeight="1" x14ac:dyDescent="0.2">
      <c r="A233" s="14"/>
      <c r="B233" s="14"/>
      <c r="C233" s="14"/>
      <c r="D233" s="14"/>
      <c r="E233" s="14"/>
      <c r="F233" s="14"/>
      <c r="G233" s="175"/>
      <c r="H233" s="175"/>
      <c r="I233" s="175"/>
      <c r="J233" s="37"/>
      <c r="K233" s="157"/>
      <c r="L233" s="157"/>
      <c r="M233" s="157"/>
      <c r="N233" s="157"/>
      <c r="O233" s="157"/>
      <c r="P233" s="157"/>
      <c r="Q233" s="37"/>
      <c r="R233" s="37"/>
      <c r="S233" s="157"/>
      <c r="T233" s="157"/>
      <c r="U233" s="157"/>
      <c r="V233" s="157"/>
      <c r="W233" s="157"/>
      <c r="X233" s="157"/>
      <c r="Y233" s="37"/>
      <c r="Z233" s="37"/>
    </row>
    <row r="234" spans="1:26" ht="15" customHeight="1" x14ac:dyDescent="0.2">
      <c r="A234" s="14"/>
      <c r="B234" s="14"/>
      <c r="C234" s="14"/>
      <c r="D234" s="14"/>
      <c r="E234" s="14"/>
      <c r="F234" s="14"/>
      <c r="G234" s="175"/>
      <c r="H234" s="175"/>
      <c r="I234" s="175"/>
      <c r="J234" s="37"/>
      <c r="K234" s="157"/>
      <c r="L234" s="157"/>
      <c r="M234" s="157"/>
      <c r="N234" s="157"/>
      <c r="O234" s="157"/>
      <c r="P234" s="157"/>
      <c r="Q234" s="37"/>
      <c r="R234" s="37"/>
      <c r="S234" s="157"/>
      <c r="T234" s="157"/>
      <c r="U234" s="157"/>
      <c r="V234" s="157"/>
      <c r="W234" s="157"/>
      <c r="X234" s="157"/>
      <c r="Y234" s="37"/>
      <c r="Z234" s="37"/>
    </row>
    <row r="235" spans="1:26" ht="15" customHeight="1" x14ac:dyDescent="0.2">
      <c r="A235" s="14"/>
      <c r="B235" s="14"/>
      <c r="C235" s="14"/>
      <c r="D235" s="14"/>
      <c r="E235" s="14"/>
      <c r="F235" s="14"/>
      <c r="G235" s="175"/>
      <c r="H235" s="175"/>
      <c r="I235" s="175"/>
      <c r="J235" s="37"/>
      <c r="K235" s="157"/>
      <c r="L235" s="157"/>
      <c r="M235" s="157"/>
      <c r="N235" s="157"/>
      <c r="O235" s="157"/>
      <c r="P235" s="157"/>
      <c r="Q235" s="37"/>
      <c r="R235" s="37"/>
      <c r="S235" s="157"/>
      <c r="T235" s="157"/>
      <c r="U235" s="157"/>
      <c r="V235" s="157"/>
      <c r="W235" s="157"/>
      <c r="X235" s="157"/>
      <c r="Y235" s="37"/>
      <c r="Z235" s="37"/>
    </row>
    <row r="236" spans="1:26" ht="15" customHeight="1" x14ac:dyDescent="0.2">
      <c r="A236" s="14"/>
      <c r="B236" s="14"/>
      <c r="C236" s="14"/>
      <c r="D236" s="14"/>
      <c r="E236" s="14"/>
      <c r="F236" s="14"/>
      <c r="G236" s="175"/>
      <c r="H236" s="175"/>
      <c r="I236" s="175"/>
      <c r="J236" s="37"/>
      <c r="K236" s="157"/>
      <c r="L236" s="157"/>
      <c r="M236" s="157"/>
      <c r="N236" s="157"/>
      <c r="O236" s="157"/>
      <c r="P236" s="157"/>
      <c r="Q236" s="37"/>
      <c r="R236" s="37"/>
      <c r="S236" s="157"/>
      <c r="T236" s="157"/>
      <c r="U236" s="157"/>
      <c r="V236" s="157"/>
      <c r="W236" s="157"/>
      <c r="X236" s="157"/>
      <c r="Y236" s="37"/>
      <c r="Z236" s="37"/>
    </row>
    <row r="237" spans="1:26" ht="15" customHeight="1" x14ac:dyDescent="0.2">
      <c r="A237" s="14"/>
      <c r="B237" s="14"/>
      <c r="C237" s="14"/>
      <c r="D237" s="14"/>
      <c r="E237" s="14"/>
      <c r="F237" s="14"/>
      <c r="G237" s="175"/>
      <c r="H237" s="175"/>
      <c r="I237" s="175"/>
      <c r="J237" s="37"/>
      <c r="K237" s="157"/>
      <c r="L237" s="157"/>
      <c r="M237" s="157"/>
      <c r="N237" s="157"/>
      <c r="O237" s="157"/>
      <c r="P237" s="157"/>
      <c r="Q237" s="37"/>
      <c r="R237" s="37"/>
      <c r="S237" s="157"/>
      <c r="T237" s="157"/>
      <c r="U237" s="157"/>
      <c r="V237" s="157"/>
      <c r="W237" s="157"/>
      <c r="X237" s="157"/>
      <c r="Y237" s="37"/>
      <c r="Z237" s="37"/>
    </row>
    <row r="238" spans="1:26" ht="15" customHeight="1" x14ac:dyDescent="0.2">
      <c r="A238" s="14"/>
      <c r="B238" s="14"/>
      <c r="C238" s="14"/>
      <c r="D238" s="14"/>
      <c r="E238" s="14"/>
      <c r="F238" s="14"/>
      <c r="G238" s="175"/>
      <c r="H238" s="175"/>
      <c r="I238" s="175"/>
      <c r="J238" s="37"/>
      <c r="K238" s="157"/>
      <c r="L238" s="157"/>
      <c r="M238" s="157"/>
      <c r="N238" s="157"/>
      <c r="O238" s="157"/>
      <c r="P238" s="157"/>
      <c r="Q238" s="37"/>
      <c r="R238" s="37"/>
      <c r="S238" s="157"/>
      <c r="T238" s="157"/>
      <c r="U238" s="157"/>
      <c r="V238" s="157"/>
      <c r="W238" s="157"/>
      <c r="X238" s="157"/>
      <c r="Y238" s="37"/>
      <c r="Z238" s="37"/>
    </row>
    <row r="239" spans="1:26" ht="15" customHeight="1" x14ac:dyDescent="0.2">
      <c r="A239" s="14"/>
      <c r="B239" s="14"/>
      <c r="C239" s="14"/>
      <c r="D239" s="14"/>
      <c r="E239" s="14"/>
      <c r="F239" s="14"/>
      <c r="G239" s="175"/>
      <c r="H239" s="175"/>
      <c r="I239" s="175"/>
      <c r="J239" s="37"/>
      <c r="K239" s="157"/>
      <c r="L239" s="157"/>
      <c r="M239" s="157"/>
      <c r="N239" s="157"/>
      <c r="O239" s="157"/>
      <c r="P239" s="157"/>
      <c r="Q239" s="37"/>
      <c r="R239" s="37"/>
      <c r="S239" s="157"/>
      <c r="T239" s="157"/>
      <c r="U239" s="157"/>
      <c r="V239" s="157"/>
      <c r="W239" s="157"/>
      <c r="X239" s="157"/>
      <c r="Y239" s="37"/>
      <c r="Z239" s="37"/>
    </row>
    <row r="240" spans="1:26" ht="15" customHeight="1" x14ac:dyDescent="0.2">
      <c r="A240" s="14"/>
      <c r="B240" s="14"/>
      <c r="C240" s="14"/>
      <c r="D240" s="14"/>
      <c r="E240" s="14"/>
      <c r="F240" s="14"/>
      <c r="G240" s="175"/>
      <c r="H240" s="175"/>
      <c r="I240" s="175"/>
      <c r="J240" s="37"/>
      <c r="K240" s="157"/>
      <c r="L240" s="157"/>
      <c r="M240" s="157"/>
      <c r="N240" s="157"/>
      <c r="O240" s="157"/>
      <c r="P240" s="157"/>
      <c r="Q240" s="37"/>
      <c r="R240" s="37"/>
      <c r="S240" s="157"/>
      <c r="T240" s="157"/>
      <c r="U240" s="157"/>
      <c r="V240" s="157"/>
      <c r="W240" s="157"/>
      <c r="X240" s="157"/>
      <c r="Y240" s="37"/>
      <c r="Z240" s="37"/>
    </row>
    <row r="241" spans="1:26" ht="15" customHeight="1" x14ac:dyDescent="0.2">
      <c r="A241" s="14"/>
      <c r="B241" s="14"/>
      <c r="C241" s="14"/>
      <c r="D241" s="14"/>
      <c r="E241" s="14"/>
      <c r="F241" s="14"/>
      <c r="G241" s="175"/>
      <c r="H241" s="175"/>
      <c r="I241" s="175"/>
      <c r="J241" s="37"/>
      <c r="K241" s="157"/>
      <c r="L241" s="157"/>
      <c r="M241" s="157"/>
      <c r="N241" s="157"/>
      <c r="O241" s="157"/>
      <c r="P241" s="157"/>
      <c r="Q241" s="37"/>
      <c r="R241" s="37"/>
      <c r="S241" s="157"/>
      <c r="T241" s="157"/>
      <c r="U241" s="157"/>
      <c r="V241" s="157"/>
      <c r="W241" s="157"/>
      <c r="X241" s="157"/>
      <c r="Y241" s="37"/>
      <c r="Z241" s="37"/>
    </row>
    <row r="242" spans="1:26" ht="15" customHeight="1" x14ac:dyDescent="0.2">
      <c r="A242" s="14"/>
      <c r="B242" s="14"/>
      <c r="C242" s="14"/>
      <c r="D242" s="14"/>
      <c r="E242" s="14"/>
      <c r="F242" s="14"/>
      <c r="G242" s="175"/>
      <c r="H242" s="175"/>
      <c r="I242" s="175"/>
      <c r="J242" s="37"/>
      <c r="K242" s="157"/>
      <c r="L242" s="157"/>
      <c r="M242" s="157"/>
      <c r="N242" s="157"/>
      <c r="O242" s="157"/>
      <c r="P242" s="157"/>
      <c r="Q242" s="37"/>
      <c r="R242" s="37"/>
      <c r="S242" s="157"/>
      <c r="T242" s="157"/>
      <c r="U242" s="157"/>
      <c r="V242" s="157"/>
      <c r="W242" s="157"/>
      <c r="X242" s="157"/>
      <c r="Y242" s="37"/>
      <c r="Z242" s="37"/>
    </row>
    <row r="243" spans="1:26" ht="15" customHeight="1" x14ac:dyDescent="0.2">
      <c r="A243" s="14"/>
      <c r="B243" s="14"/>
      <c r="C243" s="14"/>
      <c r="D243" s="14"/>
      <c r="E243" s="14"/>
      <c r="F243" s="14"/>
      <c r="G243" s="175"/>
      <c r="H243" s="175"/>
      <c r="I243" s="175"/>
      <c r="J243" s="37"/>
      <c r="K243" s="157"/>
      <c r="L243" s="157"/>
      <c r="M243" s="157"/>
      <c r="N243" s="157"/>
      <c r="O243" s="157"/>
      <c r="P243" s="157"/>
      <c r="Q243" s="37"/>
      <c r="R243" s="37"/>
      <c r="S243" s="157"/>
      <c r="T243" s="157"/>
      <c r="U243" s="157"/>
      <c r="V243" s="157"/>
      <c r="W243" s="157"/>
      <c r="X243" s="157"/>
      <c r="Y243" s="37"/>
      <c r="Z243" s="37"/>
    </row>
    <row r="244" spans="1:26" ht="15" customHeight="1" x14ac:dyDescent="0.2">
      <c r="A244" s="14"/>
      <c r="B244" s="14"/>
      <c r="C244" s="14"/>
      <c r="D244" s="14"/>
      <c r="E244" s="14"/>
      <c r="F244" s="14"/>
      <c r="G244" s="175"/>
      <c r="H244" s="175"/>
      <c r="I244" s="175"/>
      <c r="J244" s="37"/>
      <c r="K244" s="157"/>
      <c r="L244" s="157"/>
      <c r="M244" s="157"/>
      <c r="N244" s="157"/>
      <c r="O244" s="157"/>
      <c r="P244" s="157"/>
      <c r="Q244" s="37"/>
      <c r="R244" s="37"/>
      <c r="S244" s="157"/>
      <c r="T244" s="157"/>
      <c r="U244" s="157"/>
      <c r="V244" s="157"/>
      <c r="W244" s="157"/>
      <c r="X244" s="157"/>
      <c r="Y244" s="37"/>
      <c r="Z244" s="37"/>
    </row>
    <row r="245" spans="1:26" ht="15" customHeight="1" x14ac:dyDescent="0.2">
      <c r="A245" s="14"/>
      <c r="B245" s="14"/>
      <c r="C245" s="14"/>
      <c r="D245" s="14"/>
      <c r="E245" s="14"/>
      <c r="F245" s="14"/>
      <c r="G245" s="175"/>
      <c r="H245" s="175"/>
      <c r="I245" s="175"/>
      <c r="J245" s="37"/>
      <c r="K245" s="157"/>
      <c r="L245" s="157"/>
      <c r="M245" s="157"/>
      <c r="N245" s="157"/>
      <c r="O245" s="157"/>
      <c r="P245" s="157"/>
      <c r="Q245" s="37"/>
      <c r="R245" s="37"/>
      <c r="S245" s="157"/>
      <c r="T245" s="157"/>
      <c r="U245" s="157"/>
      <c r="V245" s="157"/>
      <c r="W245" s="157"/>
      <c r="X245" s="157"/>
      <c r="Y245" s="37"/>
      <c r="Z245" s="37"/>
    </row>
    <row r="246" spans="1:26" ht="15" customHeight="1" x14ac:dyDescent="0.2">
      <c r="A246" s="14"/>
      <c r="B246" s="14"/>
      <c r="C246" s="14"/>
      <c r="D246" s="14"/>
      <c r="E246" s="14"/>
      <c r="F246" s="14"/>
      <c r="G246" s="175"/>
      <c r="H246" s="175"/>
      <c r="I246" s="175"/>
      <c r="J246" s="37"/>
      <c r="K246" s="157"/>
      <c r="L246" s="157"/>
      <c r="M246" s="157"/>
      <c r="N246" s="157"/>
      <c r="O246" s="157"/>
      <c r="P246" s="157"/>
      <c r="Q246" s="37"/>
      <c r="R246" s="37"/>
      <c r="S246" s="157"/>
      <c r="T246" s="157"/>
      <c r="U246" s="157"/>
      <c r="V246" s="157"/>
      <c r="W246" s="157"/>
      <c r="X246" s="157"/>
      <c r="Y246" s="37"/>
      <c r="Z246" s="37"/>
    </row>
    <row r="247" spans="1:26" ht="15" customHeight="1" x14ac:dyDescent="0.2">
      <c r="A247" s="155"/>
      <c r="B247" s="155"/>
      <c r="C247" s="155"/>
      <c r="D247" s="155"/>
      <c r="E247" s="155"/>
      <c r="F247" s="155"/>
      <c r="G247" s="174"/>
      <c r="H247" s="174"/>
      <c r="I247" s="174"/>
      <c r="J247" s="37"/>
      <c r="K247" s="157"/>
      <c r="L247" s="157"/>
      <c r="M247" s="157"/>
      <c r="N247" s="157"/>
      <c r="O247" s="157"/>
      <c r="P247" s="157"/>
      <c r="Q247" s="37"/>
      <c r="R247" s="37"/>
      <c r="S247" s="157"/>
      <c r="T247" s="157"/>
      <c r="U247" s="157"/>
      <c r="V247" s="157"/>
      <c r="W247" s="157"/>
      <c r="X247" s="157"/>
      <c r="Y247" s="37"/>
      <c r="Z247" s="37"/>
    </row>
    <row r="248" spans="1:26" ht="15" customHeight="1" x14ac:dyDescent="0.2">
      <c r="A248" s="14"/>
      <c r="B248" s="14"/>
      <c r="C248" s="14"/>
      <c r="D248" s="14"/>
      <c r="E248" s="14"/>
      <c r="F248" s="14"/>
      <c r="G248" s="175"/>
      <c r="H248" s="175"/>
      <c r="I248" s="175"/>
      <c r="J248" s="37"/>
      <c r="K248" s="157"/>
      <c r="L248" s="157"/>
      <c r="M248" s="157"/>
      <c r="N248" s="157"/>
      <c r="O248" s="157"/>
      <c r="P248" s="157"/>
      <c r="Q248" s="37"/>
      <c r="R248" s="37"/>
      <c r="S248" s="157"/>
      <c r="T248" s="157"/>
      <c r="U248" s="157"/>
      <c r="V248" s="157"/>
      <c r="W248" s="157"/>
      <c r="X248" s="157"/>
      <c r="Y248" s="37"/>
      <c r="Z248" s="37"/>
    </row>
    <row r="249" spans="1:26" ht="15" customHeight="1" x14ac:dyDescent="0.2">
      <c r="A249" s="14"/>
      <c r="B249" s="14"/>
      <c r="C249" s="14"/>
      <c r="D249" s="14"/>
      <c r="E249" s="14"/>
      <c r="F249" s="14"/>
      <c r="G249" s="175"/>
      <c r="H249" s="175"/>
      <c r="I249" s="175"/>
      <c r="J249" s="37"/>
      <c r="K249" s="157"/>
      <c r="L249" s="157"/>
      <c r="M249" s="157"/>
      <c r="N249" s="157"/>
      <c r="O249" s="157"/>
      <c r="P249" s="157"/>
      <c r="Q249" s="37"/>
      <c r="R249" s="37"/>
      <c r="S249" s="157"/>
      <c r="T249" s="157"/>
      <c r="U249" s="157"/>
      <c r="V249" s="157"/>
      <c r="W249" s="157"/>
      <c r="X249" s="157"/>
      <c r="Y249" s="37"/>
      <c r="Z249" s="37"/>
    </row>
    <row r="250" spans="1:26" ht="15" customHeight="1" x14ac:dyDescent="0.2">
      <c r="A250" s="155"/>
      <c r="B250" s="155"/>
      <c r="C250" s="155"/>
      <c r="D250" s="155"/>
      <c r="E250" s="155"/>
      <c r="F250" s="155"/>
      <c r="G250" s="174"/>
      <c r="H250" s="174"/>
      <c r="I250" s="174"/>
      <c r="J250" s="37"/>
      <c r="K250" s="157"/>
      <c r="L250" s="157"/>
      <c r="M250" s="157"/>
      <c r="N250" s="157"/>
      <c r="O250" s="157"/>
      <c r="P250" s="157"/>
      <c r="Q250" s="37"/>
      <c r="R250" s="37"/>
      <c r="S250" s="157"/>
      <c r="T250" s="157"/>
      <c r="U250" s="157"/>
      <c r="V250" s="157"/>
      <c r="W250" s="157"/>
      <c r="X250" s="157"/>
      <c r="Y250" s="37"/>
      <c r="Z250" s="37"/>
    </row>
    <row r="251" spans="1:26" ht="15" customHeight="1" x14ac:dyDescent="0.2">
      <c r="A251" s="155"/>
      <c r="B251" s="155"/>
      <c r="C251" s="155"/>
      <c r="D251" s="155"/>
      <c r="E251" s="155"/>
      <c r="F251" s="155"/>
      <c r="G251" s="174"/>
      <c r="H251" s="174"/>
      <c r="I251" s="174"/>
      <c r="J251" s="37"/>
      <c r="K251" s="157"/>
      <c r="L251" s="157"/>
      <c r="M251" s="157"/>
      <c r="N251" s="157"/>
      <c r="O251" s="157"/>
      <c r="P251" s="157"/>
      <c r="Q251" s="37"/>
      <c r="R251" s="37"/>
      <c r="S251" s="157"/>
      <c r="T251" s="157"/>
      <c r="U251" s="157"/>
      <c r="V251" s="157"/>
      <c r="W251" s="157"/>
      <c r="X251" s="157"/>
      <c r="Y251" s="37"/>
      <c r="Z251" s="37"/>
    </row>
    <row r="252" spans="1:26" ht="15" customHeight="1" x14ac:dyDescent="0.2">
      <c r="A252" s="14"/>
      <c r="B252" s="14"/>
      <c r="C252" s="14"/>
      <c r="D252" s="14"/>
      <c r="E252" s="14"/>
      <c r="F252" s="14"/>
      <c r="G252" s="175"/>
      <c r="H252" s="175"/>
      <c r="I252" s="175"/>
      <c r="J252" s="37"/>
      <c r="K252" s="157"/>
      <c r="L252" s="157"/>
      <c r="M252" s="157"/>
      <c r="N252" s="157"/>
      <c r="O252" s="157"/>
      <c r="P252" s="157"/>
      <c r="Q252" s="37"/>
      <c r="R252" s="37"/>
      <c r="S252" s="157"/>
      <c r="T252" s="157"/>
      <c r="U252" s="157"/>
      <c r="V252" s="157"/>
      <c r="W252" s="157"/>
      <c r="X252" s="157"/>
      <c r="Y252" s="37"/>
      <c r="Z252" s="37"/>
    </row>
    <row r="253" spans="1:26" ht="15" customHeight="1" x14ac:dyDescent="0.2">
      <c r="A253" s="14"/>
      <c r="B253" s="14"/>
      <c r="C253" s="14"/>
      <c r="D253" s="14"/>
      <c r="E253" s="14"/>
      <c r="F253" s="14"/>
      <c r="G253" s="175"/>
      <c r="H253" s="175"/>
      <c r="I253" s="175"/>
      <c r="J253" s="37"/>
      <c r="K253" s="157"/>
      <c r="L253" s="157"/>
      <c r="M253" s="157"/>
      <c r="N253" s="157"/>
      <c r="O253" s="157"/>
      <c r="P253" s="157"/>
      <c r="Q253" s="37"/>
      <c r="R253" s="37"/>
      <c r="S253" s="157"/>
      <c r="T253" s="157"/>
      <c r="U253" s="157"/>
      <c r="V253" s="157"/>
      <c r="W253" s="157"/>
      <c r="X253" s="157"/>
      <c r="Y253" s="37"/>
      <c r="Z253" s="37"/>
    </row>
    <row r="254" spans="1:26" ht="15" customHeight="1" x14ac:dyDescent="0.2">
      <c r="A254" s="14"/>
      <c r="B254" s="14"/>
      <c r="C254" s="14"/>
      <c r="D254" s="14"/>
      <c r="E254" s="14"/>
      <c r="F254" s="14"/>
      <c r="G254" s="175"/>
      <c r="H254" s="175"/>
      <c r="I254" s="175"/>
      <c r="J254" s="37"/>
      <c r="K254" s="157"/>
      <c r="L254" s="157"/>
      <c r="M254" s="157"/>
      <c r="N254" s="157"/>
      <c r="O254" s="157"/>
      <c r="P254" s="157"/>
      <c r="Q254" s="37"/>
      <c r="R254" s="37"/>
      <c r="S254" s="157"/>
      <c r="T254" s="157"/>
      <c r="U254" s="157"/>
      <c r="V254" s="157"/>
      <c r="W254" s="157"/>
      <c r="X254" s="157"/>
      <c r="Y254" s="37"/>
      <c r="Z254" s="37"/>
    </row>
    <row r="255" spans="1:26" ht="15" customHeight="1" x14ac:dyDescent="0.2">
      <c r="A255" s="14"/>
      <c r="B255" s="14"/>
      <c r="C255" s="14"/>
      <c r="D255" s="14"/>
      <c r="E255" s="14"/>
      <c r="F255" s="14"/>
      <c r="G255" s="175"/>
      <c r="H255" s="175"/>
      <c r="I255" s="175"/>
      <c r="J255" s="37"/>
      <c r="K255" s="157"/>
      <c r="L255" s="157"/>
      <c r="M255" s="157"/>
      <c r="N255" s="157"/>
      <c r="O255" s="157"/>
      <c r="P255" s="157"/>
      <c r="Q255" s="37"/>
      <c r="R255" s="37"/>
      <c r="S255" s="157"/>
      <c r="T255" s="157"/>
      <c r="U255" s="157"/>
      <c r="V255" s="157"/>
      <c r="W255" s="157"/>
      <c r="X255" s="157"/>
      <c r="Y255" s="37"/>
      <c r="Z255" s="37"/>
    </row>
    <row r="256" spans="1:26" ht="15" customHeight="1" x14ac:dyDescent="0.2">
      <c r="A256" s="14"/>
      <c r="B256" s="14"/>
      <c r="C256" s="14"/>
      <c r="D256" s="14"/>
      <c r="E256" s="14"/>
      <c r="F256" s="14"/>
      <c r="G256" s="175"/>
      <c r="H256" s="175"/>
      <c r="I256" s="175"/>
      <c r="J256" s="37"/>
      <c r="K256" s="157"/>
      <c r="L256" s="157"/>
      <c r="M256" s="157"/>
      <c r="N256" s="157"/>
      <c r="O256" s="157"/>
      <c r="P256" s="157"/>
      <c r="Q256" s="37"/>
      <c r="R256" s="37"/>
      <c r="S256" s="157"/>
      <c r="T256" s="157"/>
      <c r="U256" s="157"/>
      <c r="V256" s="157"/>
      <c r="W256" s="157"/>
      <c r="X256" s="157"/>
      <c r="Y256" s="37"/>
      <c r="Z256" s="37"/>
    </row>
    <row r="257" spans="1:26" ht="15" customHeight="1" x14ac:dyDescent="0.2">
      <c r="A257" s="14"/>
      <c r="B257" s="14"/>
      <c r="C257" s="14"/>
      <c r="D257" s="14"/>
      <c r="E257" s="14"/>
      <c r="F257" s="14"/>
      <c r="G257" s="175"/>
      <c r="H257" s="175"/>
      <c r="I257" s="175"/>
      <c r="J257" s="37"/>
      <c r="K257" s="157"/>
      <c r="L257" s="157"/>
      <c r="M257" s="157"/>
      <c r="N257" s="157"/>
      <c r="O257" s="157"/>
      <c r="P257" s="157"/>
      <c r="Q257" s="37"/>
      <c r="R257" s="37"/>
      <c r="S257" s="157"/>
      <c r="T257" s="157"/>
      <c r="U257" s="157"/>
      <c r="V257" s="157"/>
      <c r="W257" s="157"/>
      <c r="X257" s="157"/>
      <c r="Y257" s="37"/>
      <c r="Z257" s="37"/>
    </row>
    <row r="258" spans="1:26" ht="15" customHeight="1" x14ac:dyDescent="0.2">
      <c r="A258" s="14"/>
      <c r="B258" s="14"/>
      <c r="C258" s="14"/>
      <c r="D258" s="14"/>
      <c r="E258" s="14"/>
      <c r="F258" s="14"/>
      <c r="G258" s="175"/>
      <c r="H258" s="175"/>
      <c r="I258" s="175"/>
      <c r="J258" s="37"/>
      <c r="K258" s="157"/>
      <c r="L258" s="157"/>
      <c r="M258" s="157"/>
      <c r="N258" s="157"/>
      <c r="O258" s="157"/>
      <c r="P258" s="157"/>
      <c r="Q258" s="37"/>
      <c r="R258" s="37"/>
      <c r="S258" s="157"/>
      <c r="T258" s="157"/>
      <c r="U258" s="157"/>
      <c r="V258" s="157"/>
      <c r="W258" s="157"/>
      <c r="X258" s="157"/>
      <c r="Y258" s="37"/>
      <c r="Z258" s="37"/>
    </row>
    <row r="259" spans="1:26" ht="15" customHeight="1" x14ac:dyDescent="0.2">
      <c r="A259" s="14"/>
      <c r="B259" s="14"/>
      <c r="C259" s="14"/>
      <c r="D259" s="14"/>
      <c r="E259" s="14"/>
      <c r="F259" s="14"/>
      <c r="G259" s="175"/>
      <c r="H259" s="175"/>
      <c r="I259" s="175"/>
      <c r="J259" s="37"/>
      <c r="K259" s="157"/>
      <c r="L259" s="157"/>
      <c r="M259" s="157"/>
      <c r="N259" s="157"/>
      <c r="O259" s="157"/>
      <c r="P259" s="157"/>
      <c r="Q259" s="37"/>
      <c r="R259" s="37"/>
      <c r="S259" s="157"/>
      <c r="T259" s="157"/>
      <c r="U259" s="157"/>
      <c r="V259" s="157"/>
      <c r="W259" s="157"/>
      <c r="X259" s="157"/>
      <c r="Y259" s="37"/>
      <c r="Z259" s="37"/>
    </row>
    <row r="260" spans="1:26" ht="15" customHeight="1" x14ac:dyDescent="0.2">
      <c r="A260" s="14"/>
      <c r="B260" s="14"/>
      <c r="C260" s="14"/>
      <c r="D260" s="14"/>
      <c r="E260" s="14"/>
      <c r="F260" s="14"/>
      <c r="G260" s="175"/>
      <c r="H260" s="175"/>
      <c r="I260" s="175"/>
      <c r="J260" s="37"/>
      <c r="K260" s="157"/>
      <c r="L260" s="157"/>
      <c r="M260" s="157"/>
      <c r="N260" s="157"/>
      <c r="O260" s="157"/>
      <c r="P260" s="157"/>
      <c r="Q260" s="37"/>
      <c r="R260" s="37"/>
      <c r="S260" s="157"/>
      <c r="T260" s="157"/>
      <c r="U260" s="157"/>
      <c r="V260" s="157"/>
      <c r="W260" s="157"/>
      <c r="X260" s="157"/>
      <c r="Y260" s="37"/>
      <c r="Z260" s="37"/>
    </row>
    <row r="261" spans="1:26" ht="15" customHeight="1" x14ac:dyDescent="0.2">
      <c r="A261" s="14"/>
      <c r="B261" s="14"/>
      <c r="C261" s="14"/>
      <c r="D261" s="14"/>
      <c r="E261" s="14"/>
      <c r="F261" s="14"/>
      <c r="G261" s="175"/>
      <c r="H261" s="175"/>
      <c r="I261" s="175"/>
      <c r="J261" s="37"/>
      <c r="K261" s="157"/>
      <c r="L261" s="157"/>
      <c r="M261" s="157"/>
      <c r="N261" s="157"/>
      <c r="O261" s="157"/>
      <c r="P261" s="157"/>
      <c r="Q261" s="37"/>
      <c r="R261" s="37"/>
      <c r="S261" s="157"/>
      <c r="T261" s="157"/>
      <c r="U261" s="157"/>
      <c r="V261" s="157"/>
      <c r="W261" s="157"/>
      <c r="X261" s="157"/>
      <c r="Y261" s="37"/>
      <c r="Z261" s="37"/>
    </row>
    <row r="262" spans="1:26" ht="15" customHeight="1" x14ac:dyDescent="0.2">
      <c r="A262" s="14"/>
      <c r="B262" s="14"/>
      <c r="C262" s="14"/>
      <c r="D262" s="14"/>
      <c r="E262" s="14"/>
      <c r="F262" s="14"/>
      <c r="G262" s="175"/>
      <c r="H262" s="175"/>
      <c r="I262" s="175"/>
      <c r="J262" s="37"/>
      <c r="K262" s="157"/>
      <c r="L262" s="157"/>
      <c r="M262" s="157"/>
      <c r="N262" s="157"/>
      <c r="O262" s="157"/>
      <c r="P262" s="157"/>
      <c r="Q262" s="37"/>
      <c r="R262" s="37"/>
      <c r="S262" s="157"/>
      <c r="T262" s="157"/>
      <c r="U262" s="157"/>
      <c r="V262" s="157"/>
      <c r="W262" s="157"/>
      <c r="X262" s="157"/>
      <c r="Y262" s="37"/>
      <c r="Z262" s="37"/>
    </row>
    <row r="263" spans="1:26" ht="15" customHeight="1" x14ac:dyDescent="0.2">
      <c r="A263" s="14"/>
      <c r="B263" s="14"/>
      <c r="C263" s="14"/>
      <c r="D263" s="14"/>
      <c r="E263" s="14"/>
      <c r="F263" s="14"/>
      <c r="G263" s="175"/>
      <c r="H263" s="175"/>
      <c r="I263" s="175"/>
      <c r="J263" s="37"/>
      <c r="K263" s="157"/>
      <c r="L263" s="157"/>
      <c r="M263" s="157"/>
      <c r="N263" s="157"/>
      <c r="O263" s="157"/>
      <c r="P263" s="157"/>
      <c r="Q263" s="37"/>
      <c r="R263" s="37"/>
      <c r="S263" s="157"/>
      <c r="T263" s="157"/>
      <c r="U263" s="157"/>
      <c r="V263" s="157"/>
      <c r="W263" s="157"/>
      <c r="X263" s="157"/>
      <c r="Y263" s="37"/>
      <c r="Z263" s="37"/>
    </row>
    <row r="264" spans="1:26" ht="15" customHeight="1" x14ac:dyDescent="0.2">
      <c r="A264" s="14"/>
      <c r="B264" s="14"/>
      <c r="C264" s="14"/>
      <c r="D264" s="14"/>
      <c r="E264" s="14"/>
      <c r="F264" s="14"/>
      <c r="G264" s="175"/>
      <c r="H264" s="175"/>
      <c r="I264" s="175"/>
      <c r="J264" s="37"/>
      <c r="K264" s="157"/>
      <c r="L264" s="157"/>
      <c r="M264" s="157"/>
      <c r="N264" s="157"/>
      <c r="O264" s="157"/>
      <c r="P264" s="157"/>
      <c r="Q264" s="37"/>
      <c r="R264" s="37"/>
      <c r="S264" s="157"/>
      <c r="T264" s="157"/>
      <c r="U264" s="157"/>
      <c r="V264" s="157"/>
      <c r="W264" s="157"/>
      <c r="X264" s="157"/>
      <c r="Y264" s="37"/>
      <c r="Z264" s="37"/>
    </row>
    <row r="265" spans="1:26" ht="15" customHeight="1" x14ac:dyDescent="0.2">
      <c r="A265" s="14"/>
      <c r="B265" s="14"/>
      <c r="C265" s="14"/>
      <c r="D265" s="14"/>
      <c r="E265" s="14"/>
      <c r="F265" s="14"/>
      <c r="G265" s="175"/>
      <c r="H265" s="175"/>
      <c r="I265" s="175"/>
      <c r="J265" s="37"/>
      <c r="K265" s="157"/>
      <c r="L265" s="157"/>
      <c r="M265" s="157"/>
      <c r="N265" s="157"/>
      <c r="O265" s="157"/>
      <c r="P265" s="157"/>
      <c r="Q265" s="37"/>
      <c r="R265" s="37"/>
      <c r="S265" s="157"/>
      <c r="T265" s="157"/>
      <c r="U265" s="157"/>
      <c r="V265" s="157"/>
      <c r="W265" s="157"/>
      <c r="X265" s="157"/>
      <c r="Y265" s="37"/>
      <c r="Z265" s="37"/>
    </row>
    <row r="266" spans="1:26" ht="15" customHeight="1" x14ac:dyDescent="0.2">
      <c r="A266" s="14"/>
      <c r="B266" s="14"/>
      <c r="C266" s="14"/>
      <c r="D266" s="14"/>
      <c r="E266" s="14"/>
      <c r="F266" s="14"/>
      <c r="G266" s="175"/>
      <c r="H266" s="175"/>
      <c r="I266" s="175"/>
      <c r="J266" s="37"/>
      <c r="K266" s="157"/>
      <c r="L266" s="157"/>
      <c r="M266" s="157"/>
      <c r="N266" s="157"/>
      <c r="O266" s="157"/>
      <c r="P266" s="157"/>
      <c r="Q266" s="37"/>
      <c r="R266" s="37"/>
      <c r="S266" s="157"/>
      <c r="T266" s="157"/>
      <c r="U266" s="157"/>
      <c r="V266" s="157"/>
      <c r="W266" s="157"/>
      <c r="X266" s="157"/>
      <c r="Y266" s="37"/>
      <c r="Z266" s="37"/>
    </row>
    <row r="267" spans="1:26" ht="15" customHeight="1" x14ac:dyDescent="0.2">
      <c r="A267" s="14"/>
      <c r="B267" s="14"/>
      <c r="C267" s="14"/>
      <c r="D267" s="14"/>
      <c r="E267" s="14"/>
      <c r="F267" s="14"/>
      <c r="G267" s="175"/>
      <c r="H267" s="175"/>
      <c r="I267" s="175"/>
      <c r="J267" s="37"/>
      <c r="K267" s="157"/>
      <c r="L267" s="157"/>
      <c r="M267" s="157"/>
      <c r="N267" s="157"/>
      <c r="O267" s="157"/>
      <c r="P267" s="157"/>
      <c r="Q267" s="37"/>
      <c r="R267" s="37"/>
      <c r="S267" s="157"/>
      <c r="T267" s="157"/>
      <c r="U267" s="157"/>
      <c r="V267" s="157"/>
      <c r="W267" s="157"/>
      <c r="X267" s="157"/>
      <c r="Y267" s="37"/>
      <c r="Z267" s="37"/>
    </row>
    <row r="268" spans="1:26" ht="15" customHeight="1" x14ac:dyDescent="0.2">
      <c r="A268" s="14"/>
      <c r="B268" s="14"/>
      <c r="C268" s="14"/>
      <c r="D268" s="14"/>
      <c r="E268" s="14"/>
      <c r="F268" s="14"/>
      <c r="G268" s="175"/>
      <c r="H268" s="175"/>
      <c r="I268" s="175"/>
      <c r="J268" s="37"/>
      <c r="K268" s="157"/>
      <c r="L268" s="157"/>
      <c r="M268" s="157"/>
      <c r="N268" s="157"/>
      <c r="O268" s="157"/>
      <c r="P268" s="157"/>
      <c r="Q268" s="37"/>
      <c r="R268" s="37"/>
      <c r="S268" s="157"/>
      <c r="T268" s="157"/>
      <c r="U268" s="157"/>
      <c r="V268" s="157"/>
      <c r="W268" s="157"/>
      <c r="X268" s="157"/>
      <c r="Y268" s="37"/>
      <c r="Z268" s="37"/>
    </row>
    <row r="269" spans="1:26" ht="15" customHeight="1" x14ac:dyDescent="0.2">
      <c r="A269" s="14"/>
      <c r="B269" s="14"/>
      <c r="C269" s="14"/>
      <c r="D269" s="14"/>
      <c r="E269" s="14"/>
      <c r="F269" s="14"/>
      <c r="G269" s="175"/>
      <c r="H269" s="175"/>
      <c r="I269" s="175"/>
      <c r="J269" s="37"/>
      <c r="K269" s="157"/>
      <c r="L269" s="157"/>
      <c r="M269" s="157"/>
      <c r="N269" s="157"/>
      <c r="O269" s="157"/>
      <c r="P269" s="157"/>
      <c r="Q269" s="37"/>
      <c r="R269" s="37"/>
      <c r="S269" s="157"/>
      <c r="T269" s="157"/>
      <c r="U269" s="157"/>
      <c r="V269" s="157"/>
      <c r="W269" s="157"/>
      <c r="X269" s="157"/>
      <c r="Y269" s="37"/>
      <c r="Z269" s="37"/>
    </row>
    <row r="270" spans="1:26" ht="15" customHeight="1" x14ac:dyDescent="0.2">
      <c r="A270" s="155"/>
      <c r="B270" s="155"/>
      <c r="C270" s="155"/>
      <c r="D270" s="155"/>
      <c r="E270" s="155"/>
      <c r="F270" s="155"/>
      <c r="G270" s="174"/>
      <c r="H270" s="174"/>
      <c r="I270" s="174"/>
      <c r="J270" s="37"/>
      <c r="K270" s="157"/>
      <c r="L270" s="157"/>
      <c r="M270" s="157"/>
      <c r="N270" s="157"/>
      <c r="O270" s="157"/>
      <c r="P270" s="157"/>
      <c r="Q270" s="37"/>
      <c r="R270" s="37"/>
      <c r="S270" s="157"/>
      <c r="T270" s="157"/>
      <c r="U270" s="157"/>
      <c r="V270" s="157"/>
      <c r="W270" s="157"/>
      <c r="X270" s="157"/>
      <c r="Y270" s="37"/>
      <c r="Z270" s="37"/>
    </row>
    <row r="271" spans="1:26" ht="15" customHeight="1" x14ac:dyDescent="0.2">
      <c r="A271" s="14"/>
      <c r="B271" s="14"/>
      <c r="C271" s="14"/>
      <c r="D271" s="14"/>
      <c r="E271" s="14"/>
      <c r="F271" s="14"/>
      <c r="G271" s="175"/>
      <c r="H271" s="175"/>
      <c r="I271" s="175"/>
      <c r="J271" s="37"/>
      <c r="K271" s="157"/>
      <c r="L271" s="157"/>
      <c r="M271" s="157"/>
      <c r="N271" s="157"/>
      <c r="O271" s="157"/>
      <c r="P271" s="157"/>
      <c r="Q271" s="37"/>
      <c r="R271" s="37"/>
      <c r="S271" s="157"/>
      <c r="T271" s="157"/>
      <c r="U271" s="157"/>
      <c r="V271" s="157"/>
      <c r="W271" s="157"/>
      <c r="X271" s="157"/>
      <c r="Y271" s="37"/>
      <c r="Z271" s="37"/>
    </row>
    <row r="272" spans="1:26" ht="15" customHeight="1" x14ac:dyDescent="0.2">
      <c r="A272" s="14"/>
      <c r="B272" s="14"/>
      <c r="C272" s="14"/>
      <c r="D272" s="14"/>
      <c r="E272" s="14"/>
      <c r="F272" s="14"/>
      <c r="G272" s="175"/>
      <c r="H272" s="175"/>
      <c r="I272" s="175"/>
      <c r="J272" s="37"/>
      <c r="K272" s="157"/>
      <c r="L272" s="157"/>
      <c r="M272" s="157"/>
      <c r="N272" s="157"/>
      <c r="O272" s="157"/>
      <c r="P272" s="157"/>
      <c r="Q272" s="37"/>
      <c r="R272" s="37"/>
      <c r="S272" s="157"/>
      <c r="T272" s="157"/>
      <c r="U272" s="157"/>
      <c r="V272" s="157"/>
      <c r="W272" s="157"/>
      <c r="X272" s="157"/>
      <c r="Y272" s="37"/>
      <c r="Z272" s="37"/>
    </row>
    <row r="273" spans="1:26" ht="15" customHeight="1" x14ac:dyDescent="0.2">
      <c r="A273" s="14"/>
      <c r="B273" s="14"/>
      <c r="C273" s="14"/>
      <c r="D273" s="14"/>
      <c r="E273" s="14"/>
      <c r="F273" s="14"/>
      <c r="G273" s="175"/>
      <c r="H273" s="175"/>
      <c r="I273" s="175"/>
      <c r="J273" s="37"/>
      <c r="K273" s="157"/>
      <c r="L273" s="157"/>
      <c r="M273" s="157"/>
      <c r="N273" s="157"/>
      <c r="O273" s="157"/>
      <c r="P273" s="157"/>
      <c r="Q273" s="37"/>
      <c r="R273" s="37"/>
      <c r="S273" s="157"/>
      <c r="T273" s="157"/>
      <c r="U273" s="157"/>
      <c r="V273" s="157"/>
      <c r="W273" s="157"/>
      <c r="X273" s="157"/>
      <c r="Y273" s="37"/>
      <c r="Z273" s="37"/>
    </row>
    <row r="274" spans="1:26" ht="15" customHeight="1" x14ac:dyDescent="0.2">
      <c r="A274" s="14"/>
      <c r="B274" s="14"/>
      <c r="C274" s="14"/>
      <c r="D274" s="14"/>
      <c r="E274" s="14"/>
      <c r="F274" s="14"/>
      <c r="G274" s="175"/>
      <c r="H274" s="175"/>
      <c r="I274" s="175"/>
      <c r="J274" s="37"/>
      <c r="K274" s="157"/>
      <c r="L274" s="157"/>
      <c r="M274" s="157"/>
      <c r="N274" s="157"/>
      <c r="O274" s="157"/>
      <c r="P274" s="157"/>
      <c r="Q274" s="37"/>
      <c r="R274" s="37"/>
      <c r="S274" s="157"/>
      <c r="T274" s="157"/>
      <c r="U274" s="157"/>
      <c r="V274" s="157"/>
      <c r="W274" s="157"/>
      <c r="X274" s="157"/>
      <c r="Y274" s="37"/>
      <c r="Z274" s="37"/>
    </row>
    <row r="275" spans="1:26" ht="15" customHeight="1" x14ac:dyDescent="0.2">
      <c r="A275" s="14"/>
      <c r="B275" s="14"/>
      <c r="C275" s="14"/>
      <c r="D275" s="14"/>
      <c r="E275" s="14"/>
      <c r="F275" s="14"/>
      <c r="G275" s="175"/>
      <c r="H275" s="175"/>
      <c r="I275" s="175"/>
      <c r="J275" s="37"/>
      <c r="K275" s="157"/>
      <c r="L275" s="157"/>
      <c r="M275" s="157"/>
      <c r="N275" s="157"/>
      <c r="O275" s="157"/>
      <c r="P275" s="157"/>
      <c r="Q275" s="37"/>
      <c r="R275" s="37"/>
      <c r="S275" s="157"/>
      <c r="T275" s="157"/>
      <c r="U275" s="157"/>
      <c r="V275" s="157"/>
      <c r="W275" s="157"/>
      <c r="X275" s="157"/>
      <c r="Y275" s="37"/>
      <c r="Z275" s="37"/>
    </row>
    <row r="276" spans="1:26" ht="15" customHeight="1" x14ac:dyDescent="0.2">
      <c r="A276" s="14"/>
      <c r="B276" s="14"/>
      <c r="C276" s="14"/>
      <c r="D276" s="14"/>
      <c r="E276" s="14"/>
      <c r="F276" s="14"/>
      <c r="G276" s="175"/>
      <c r="H276" s="175"/>
      <c r="I276" s="175"/>
      <c r="J276" s="37"/>
      <c r="K276" s="157"/>
      <c r="L276" s="157"/>
      <c r="M276" s="157"/>
      <c r="N276" s="157"/>
      <c r="O276" s="157"/>
      <c r="P276" s="157"/>
      <c r="Q276" s="37"/>
      <c r="R276" s="37"/>
      <c r="S276" s="157"/>
      <c r="T276" s="157"/>
      <c r="U276" s="157"/>
      <c r="V276" s="157"/>
      <c r="W276" s="157"/>
      <c r="X276" s="157"/>
      <c r="Y276" s="37"/>
      <c r="Z276" s="37"/>
    </row>
    <row r="277" spans="1:26" ht="15" customHeight="1" x14ac:dyDescent="0.2">
      <c r="A277" s="14"/>
      <c r="B277" s="14"/>
      <c r="C277" s="14"/>
      <c r="D277" s="14"/>
      <c r="E277" s="14"/>
      <c r="F277" s="14"/>
      <c r="G277" s="175"/>
      <c r="H277" s="175"/>
      <c r="I277" s="175"/>
      <c r="J277" s="37"/>
      <c r="K277" s="157"/>
      <c r="L277" s="157"/>
      <c r="M277" s="157"/>
      <c r="N277" s="157"/>
      <c r="O277" s="157"/>
      <c r="P277" s="157"/>
      <c r="Q277" s="37"/>
      <c r="R277" s="37"/>
      <c r="S277" s="157"/>
      <c r="T277" s="157"/>
      <c r="U277" s="157"/>
      <c r="V277" s="157"/>
      <c r="W277" s="157"/>
      <c r="X277" s="157"/>
      <c r="Y277" s="37"/>
      <c r="Z277" s="37"/>
    </row>
    <row r="278" spans="1:26" ht="15" customHeight="1" x14ac:dyDescent="0.2">
      <c r="A278" s="14"/>
      <c r="B278" s="14"/>
      <c r="C278" s="14"/>
      <c r="D278" s="14"/>
      <c r="E278" s="14"/>
      <c r="F278" s="14"/>
      <c r="G278" s="175"/>
      <c r="H278" s="175"/>
      <c r="I278" s="175"/>
      <c r="J278" s="37"/>
      <c r="K278" s="157"/>
      <c r="L278" s="157"/>
      <c r="M278" s="157"/>
      <c r="N278" s="157"/>
      <c r="O278" s="157"/>
      <c r="P278" s="157"/>
      <c r="Q278" s="37"/>
      <c r="R278" s="37"/>
      <c r="S278" s="157"/>
      <c r="T278" s="157"/>
      <c r="U278" s="157"/>
      <c r="V278" s="157"/>
      <c r="W278" s="157"/>
      <c r="X278" s="157"/>
      <c r="Y278" s="37"/>
      <c r="Z278" s="37"/>
    </row>
    <row r="279" spans="1:26" ht="15" customHeight="1" x14ac:dyDescent="0.2">
      <c r="A279" s="14"/>
      <c r="B279" s="14"/>
      <c r="C279" s="14"/>
      <c r="D279" s="14"/>
      <c r="E279" s="14"/>
      <c r="F279" s="14"/>
      <c r="G279" s="175"/>
      <c r="H279" s="175"/>
      <c r="I279" s="175"/>
      <c r="J279" s="37"/>
      <c r="K279" s="157"/>
      <c r="L279" s="157"/>
      <c r="M279" s="157"/>
      <c r="N279" s="157"/>
      <c r="O279" s="157"/>
      <c r="P279" s="157"/>
      <c r="Q279" s="37"/>
      <c r="R279" s="37"/>
      <c r="S279" s="157"/>
      <c r="T279" s="157"/>
      <c r="U279" s="157"/>
      <c r="V279" s="157"/>
      <c r="W279" s="157"/>
      <c r="X279" s="157"/>
      <c r="Y279" s="37"/>
      <c r="Z279" s="37"/>
    </row>
    <row r="280" spans="1:26" ht="15" customHeight="1" x14ac:dyDescent="0.2">
      <c r="A280" s="14"/>
      <c r="B280" s="14"/>
      <c r="C280" s="14"/>
      <c r="D280" s="14"/>
      <c r="E280" s="14"/>
      <c r="F280" s="14"/>
      <c r="G280" s="175"/>
      <c r="H280" s="175"/>
      <c r="I280" s="175"/>
      <c r="J280" s="37"/>
      <c r="K280" s="157"/>
      <c r="L280" s="157"/>
      <c r="M280" s="157"/>
      <c r="N280" s="157"/>
      <c r="O280" s="157"/>
      <c r="P280" s="157"/>
      <c r="Q280" s="37"/>
      <c r="R280" s="37"/>
      <c r="S280" s="157"/>
      <c r="T280" s="157"/>
      <c r="U280" s="157"/>
      <c r="V280" s="157"/>
      <c r="W280" s="157"/>
      <c r="X280" s="157"/>
      <c r="Y280" s="37"/>
      <c r="Z280" s="37"/>
    </row>
    <row r="281" spans="1:26" ht="15" customHeight="1" x14ac:dyDescent="0.2">
      <c r="A281" s="14"/>
      <c r="B281" s="14"/>
      <c r="C281" s="14"/>
      <c r="D281" s="14"/>
      <c r="E281" s="14"/>
      <c r="F281" s="14"/>
      <c r="G281" s="175"/>
      <c r="H281" s="175"/>
      <c r="I281" s="175"/>
      <c r="J281" s="37"/>
      <c r="K281" s="157"/>
      <c r="L281" s="157"/>
      <c r="M281" s="157"/>
      <c r="N281" s="157"/>
      <c r="O281" s="157"/>
      <c r="P281" s="157"/>
      <c r="Q281" s="37"/>
      <c r="R281" s="37"/>
      <c r="S281" s="157"/>
      <c r="T281" s="157"/>
      <c r="U281" s="157"/>
      <c r="V281" s="157"/>
      <c r="W281" s="157"/>
      <c r="X281" s="157"/>
      <c r="Y281" s="37"/>
      <c r="Z281" s="37"/>
    </row>
    <row r="282" spans="1:26" ht="15" customHeight="1" x14ac:dyDescent="0.2">
      <c r="A282" s="14"/>
      <c r="B282" s="14"/>
      <c r="C282" s="14"/>
      <c r="D282" s="14"/>
      <c r="E282" s="14"/>
      <c r="F282" s="14"/>
      <c r="G282" s="175"/>
      <c r="H282" s="175"/>
      <c r="I282" s="175"/>
      <c r="J282" s="37"/>
      <c r="K282" s="157"/>
      <c r="L282" s="157"/>
      <c r="M282" s="157"/>
      <c r="N282" s="157"/>
      <c r="O282" s="157"/>
      <c r="P282" s="157"/>
      <c r="Q282" s="37"/>
      <c r="R282" s="37"/>
      <c r="S282" s="157"/>
      <c r="T282" s="157"/>
      <c r="U282" s="157"/>
      <c r="V282" s="157"/>
      <c r="W282" s="157"/>
      <c r="X282" s="157"/>
      <c r="Y282" s="37"/>
      <c r="Z282" s="37"/>
    </row>
    <row r="283" spans="1:26" ht="15" customHeight="1" x14ac:dyDescent="0.2">
      <c r="A283" s="14"/>
      <c r="B283" s="14"/>
      <c r="C283" s="14"/>
      <c r="D283" s="14"/>
      <c r="E283" s="14"/>
      <c r="F283" s="14"/>
      <c r="G283" s="175"/>
      <c r="H283" s="175"/>
      <c r="I283" s="175"/>
      <c r="J283" s="37"/>
      <c r="K283" s="157"/>
      <c r="L283" s="157"/>
      <c r="M283" s="157"/>
      <c r="N283" s="157"/>
      <c r="O283" s="157"/>
      <c r="P283" s="157"/>
      <c r="Q283" s="37"/>
      <c r="R283" s="37"/>
      <c r="S283" s="157"/>
      <c r="T283" s="157"/>
      <c r="U283" s="157"/>
      <c r="V283" s="157"/>
      <c r="W283" s="157"/>
      <c r="X283" s="157"/>
      <c r="Y283" s="37"/>
      <c r="Z283" s="37"/>
    </row>
    <row r="284" spans="1:26" ht="15" customHeight="1" x14ac:dyDescent="0.2">
      <c r="A284" s="14"/>
      <c r="B284" s="14"/>
      <c r="C284" s="14"/>
      <c r="D284" s="14"/>
      <c r="E284" s="14"/>
      <c r="F284" s="14"/>
      <c r="G284" s="175"/>
      <c r="H284" s="175"/>
      <c r="I284" s="175"/>
      <c r="J284" s="37"/>
      <c r="K284" s="157"/>
      <c r="L284" s="157"/>
      <c r="M284" s="157"/>
      <c r="N284" s="157"/>
      <c r="O284" s="157"/>
      <c r="P284" s="157"/>
      <c r="Q284" s="37"/>
      <c r="R284" s="37"/>
      <c r="S284" s="157"/>
      <c r="T284" s="157"/>
      <c r="U284" s="157"/>
      <c r="V284" s="157"/>
      <c r="W284" s="157"/>
      <c r="X284" s="157"/>
      <c r="Y284" s="37"/>
      <c r="Z284" s="37"/>
    </row>
    <row r="285" spans="1:26" ht="15" customHeight="1" x14ac:dyDescent="0.2">
      <c r="A285" s="14"/>
      <c r="B285" s="14"/>
      <c r="C285" s="14"/>
      <c r="D285" s="14"/>
      <c r="E285" s="14"/>
      <c r="F285" s="14"/>
      <c r="G285" s="175"/>
      <c r="H285" s="175"/>
      <c r="I285" s="175"/>
      <c r="J285" s="37"/>
      <c r="K285" s="157"/>
      <c r="L285" s="157"/>
      <c r="M285" s="157"/>
      <c r="N285" s="157"/>
      <c r="O285" s="157"/>
      <c r="P285" s="157"/>
      <c r="Q285" s="37"/>
      <c r="R285" s="37"/>
      <c r="S285" s="157"/>
      <c r="T285" s="157"/>
      <c r="U285" s="157"/>
      <c r="V285" s="157"/>
      <c r="W285" s="157"/>
      <c r="X285" s="157"/>
      <c r="Y285" s="37"/>
      <c r="Z285" s="37"/>
    </row>
    <row r="286" spans="1:26" ht="15" customHeight="1" x14ac:dyDescent="0.2">
      <c r="A286" s="14"/>
      <c r="B286" s="14"/>
      <c r="C286" s="14"/>
      <c r="D286" s="14"/>
      <c r="E286" s="14"/>
      <c r="F286" s="14"/>
      <c r="G286" s="175"/>
      <c r="H286" s="175"/>
      <c r="I286" s="175"/>
      <c r="J286" s="37"/>
      <c r="K286" s="157"/>
      <c r="L286" s="157"/>
      <c r="M286" s="157"/>
      <c r="N286" s="157"/>
      <c r="O286" s="157"/>
      <c r="P286" s="157"/>
      <c r="Q286" s="37"/>
      <c r="R286" s="37"/>
      <c r="S286" s="157"/>
      <c r="T286" s="157"/>
      <c r="U286" s="157"/>
      <c r="V286" s="157"/>
      <c r="W286" s="157"/>
      <c r="X286" s="157"/>
      <c r="Y286" s="37"/>
      <c r="Z286" s="37"/>
    </row>
    <row r="287" spans="1:26" ht="15" customHeight="1" x14ac:dyDescent="0.2">
      <c r="A287" s="14"/>
      <c r="B287" s="14"/>
      <c r="C287" s="14"/>
      <c r="D287" s="14"/>
      <c r="E287" s="14"/>
      <c r="F287" s="14"/>
      <c r="G287" s="175"/>
      <c r="H287" s="175"/>
      <c r="I287" s="175"/>
      <c r="J287" s="37"/>
      <c r="K287" s="157"/>
      <c r="L287" s="157"/>
      <c r="M287" s="157"/>
      <c r="N287" s="157"/>
      <c r="O287" s="157"/>
      <c r="P287" s="157"/>
      <c r="Q287" s="37"/>
      <c r="R287" s="37"/>
      <c r="S287" s="157"/>
      <c r="T287" s="157"/>
      <c r="U287" s="157"/>
      <c r="V287" s="157"/>
      <c r="W287" s="157"/>
      <c r="X287" s="157"/>
      <c r="Y287" s="37"/>
      <c r="Z287" s="37"/>
    </row>
    <row r="288" spans="1:26" ht="15" customHeight="1" x14ac:dyDescent="0.2">
      <c r="A288" s="14"/>
      <c r="B288" s="14"/>
      <c r="C288" s="14"/>
      <c r="D288" s="14"/>
      <c r="E288" s="14"/>
      <c r="F288" s="14"/>
      <c r="G288" s="175"/>
      <c r="H288" s="175"/>
      <c r="I288" s="175"/>
      <c r="J288" s="37"/>
      <c r="K288" s="157"/>
      <c r="L288" s="157"/>
      <c r="M288" s="157"/>
      <c r="N288" s="157"/>
      <c r="O288" s="157"/>
      <c r="P288" s="157"/>
      <c r="Q288" s="37"/>
      <c r="R288" s="37"/>
      <c r="S288" s="157"/>
      <c r="T288" s="157"/>
      <c r="U288" s="157"/>
      <c r="V288" s="157"/>
      <c r="W288" s="157"/>
      <c r="X288" s="157"/>
      <c r="Y288" s="37"/>
      <c r="Z288" s="37"/>
    </row>
    <row r="289" spans="1:26" ht="15" customHeight="1" x14ac:dyDescent="0.2">
      <c r="A289" s="14"/>
      <c r="B289" s="14"/>
      <c r="C289" s="14"/>
      <c r="D289" s="14"/>
      <c r="E289" s="14"/>
      <c r="F289" s="14"/>
      <c r="G289" s="175"/>
      <c r="H289" s="175"/>
      <c r="I289" s="175"/>
      <c r="J289" s="37"/>
      <c r="K289" s="157"/>
      <c r="L289" s="157"/>
      <c r="M289" s="157"/>
      <c r="N289" s="157"/>
      <c r="O289" s="157"/>
      <c r="P289" s="157"/>
      <c r="Q289" s="37"/>
      <c r="R289" s="37"/>
      <c r="S289" s="157"/>
      <c r="T289" s="157"/>
      <c r="U289" s="157"/>
      <c r="V289" s="157"/>
      <c r="W289" s="157"/>
      <c r="X289" s="157"/>
      <c r="Y289" s="37"/>
      <c r="Z289" s="37"/>
    </row>
    <row r="290" spans="1:26" ht="15" customHeight="1" x14ac:dyDescent="0.2">
      <c r="A290" s="14"/>
      <c r="B290" s="14"/>
      <c r="C290" s="14"/>
      <c r="D290" s="14"/>
      <c r="E290" s="14"/>
      <c r="F290" s="14"/>
      <c r="G290" s="175"/>
      <c r="H290" s="175"/>
      <c r="I290" s="175"/>
      <c r="J290" s="37"/>
      <c r="K290" s="157"/>
      <c r="L290" s="157"/>
      <c r="M290" s="157"/>
      <c r="N290" s="157"/>
      <c r="O290" s="157"/>
      <c r="P290" s="157"/>
      <c r="Q290" s="37"/>
      <c r="R290" s="37"/>
      <c r="S290" s="157"/>
      <c r="T290" s="157"/>
      <c r="U290" s="157"/>
      <c r="V290" s="157"/>
      <c r="W290" s="157"/>
      <c r="X290" s="157"/>
      <c r="Y290" s="37"/>
      <c r="Z290" s="37"/>
    </row>
    <row r="291" spans="1:26" ht="15" customHeight="1" x14ac:dyDescent="0.2">
      <c r="A291" s="14"/>
      <c r="B291" s="14"/>
      <c r="C291" s="14"/>
      <c r="D291" s="14"/>
      <c r="E291" s="14"/>
      <c r="F291" s="14"/>
      <c r="G291" s="175"/>
      <c r="H291" s="175"/>
      <c r="I291" s="175"/>
      <c r="J291" s="37"/>
      <c r="K291" s="157"/>
      <c r="L291" s="157"/>
      <c r="M291" s="157"/>
      <c r="N291" s="157"/>
      <c r="O291" s="157"/>
      <c r="P291" s="157"/>
      <c r="Q291" s="37"/>
      <c r="R291" s="37"/>
      <c r="S291" s="157"/>
      <c r="T291" s="157"/>
      <c r="U291" s="157"/>
      <c r="V291" s="157"/>
      <c r="W291" s="157"/>
      <c r="X291" s="157"/>
      <c r="Y291" s="37"/>
      <c r="Z291" s="37"/>
    </row>
    <row r="292" spans="1:26" ht="15" customHeight="1" x14ac:dyDescent="0.2">
      <c r="A292" s="14"/>
      <c r="B292" s="14"/>
      <c r="C292" s="14"/>
      <c r="D292" s="14"/>
      <c r="E292" s="14"/>
      <c r="F292" s="14"/>
      <c r="G292" s="175"/>
      <c r="H292" s="175"/>
      <c r="I292" s="175"/>
      <c r="J292" s="37"/>
      <c r="K292" s="157"/>
      <c r="L292" s="157"/>
      <c r="M292" s="157"/>
      <c r="N292" s="157"/>
      <c r="O292" s="157"/>
      <c r="P292" s="157"/>
      <c r="Q292" s="37"/>
      <c r="R292" s="37"/>
      <c r="S292" s="157"/>
      <c r="T292" s="157"/>
      <c r="U292" s="157"/>
      <c r="V292" s="157"/>
      <c r="W292" s="157"/>
      <c r="X292" s="157"/>
      <c r="Y292" s="37"/>
      <c r="Z292" s="37"/>
    </row>
    <row r="293" spans="1:26" ht="15" customHeight="1" x14ac:dyDescent="0.2">
      <c r="A293" s="14"/>
      <c r="B293" s="14"/>
      <c r="C293" s="14"/>
      <c r="D293" s="14"/>
      <c r="E293" s="14"/>
      <c r="F293" s="14"/>
      <c r="G293" s="175"/>
      <c r="H293" s="175"/>
      <c r="I293" s="175"/>
      <c r="J293" s="37"/>
      <c r="K293" s="157"/>
      <c r="L293" s="157"/>
      <c r="M293" s="157"/>
      <c r="N293" s="157"/>
      <c r="O293" s="157"/>
      <c r="P293" s="157"/>
      <c r="Q293" s="37"/>
      <c r="R293" s="37"/>
      <c r="S293" s="157"/>
      <c r="T293" s="157"/>
      <c r="U293" s="157"/>
      <c r="V293" s="157"/>
      <c r="W293" s="157"/>
      <c r="X293" s="157"/>
      <c r="Y293" s="37"/>
      <c r="Z293" s="37"/>
    </row>
    <row r="294" spans="1:26" ht="15" customHeight="1" x14ac:dyDescent="0.2">
      <c r="A294" s="14"/>
      <c r="B294" s="14"/>
      <c r="C294" s="14"/>
      <c r="D294" s="14"/>
      <c r="E294" s="14"/>
      <c r="F294" s="14"/>
      <c r="G294" s="175"/>
      <c r="H294" s="175"/>
      <c r="I294" s="175"/>
      <c r="J294" s="37"/>
      <c r="K294" s="157"/>
      <c r="L294" s="157"/>
      <c r="M294" s="157"/>
      <c r="N294" s="157"/>
      <c r="O294" s="157"/>
      <c r="P294" s="157"/>
      <c r="Q294" s="37"/>
      <c r="R294" s="37"/>
      <c r="S294" s="157"/>
      <c r="T294" s="157"/>
      <c r="U294" s="157"/>
      <c r="V294" s="157"/>
      <c r="W294" s="157"/>
      <c r="X294" s="157"/>
      <c r="Y294" s="37"/>
      <c r="Z294" s="37"/>
    </row>
    <row r="295" spans="1:26" ht="15" customHeight="1" x14ac:dyDescent="0.2">
      <c r="A295" s="14"/>
      <c r="B295" s="14"/>
      <c r="C295" s="14"/>
      <c r="D295" s="14"/>
      <c r="E295" s="14"/>
      <c r="F295" s="14"/>
      <c r="G295" s="175"/>
      <c r="H295" s="175"/>
      <c r="I295" s="175"/>
      <c r="J295" s="37"/>
      <c r="K295" s="157"/>
      <c r="L295" s="157"/>
      <c r="M295" s="157"/>
      <c r="N295" s="157"/>
      <c r="O295" s="157"/>
      <c r="P295" s="157"/>
      <c r="Q295" s="37"/>
      <c r="R295" s="37"/>
      <c r="S295" s="157"/>
      <c r="T295" s="157"/>
      <c r="U295" s="157"/>
      <c r="V295" s="157"/>
      <c r="W295" s="157"/>
      <c r="X295" s="157"/>
      <c r="Y295" s="37"/>
      <c r="Z295" s="37"/>
    </row>
    <row r="296" spans="1:26" ht="15" customHeight="1" x14ac:dyDescent="0.2">
      <c r="A296" s="14"/>
      <c r="B296" s="14"/>
      <c r="C296" s="14"/>
      <c r="D296" s="14"/>
      <c r="E296" s="14"/>
      <c r="F296" s="14"/>
      <c r="G296" s="175"/>
      <c r="H296" s="175"/>
      <c r="I296" s="175"/>
      <c r="J296" s="37"/>
      <c r="K296" s="157"/>
      <c r="L296" s="157"/>
      <c r="M296" s="157"/>
      <c r="N296" s="157"/>
      <c r="O296" s="157"/>
      <c r="P296" s="157"/>
      <c r="Q296" s="37"/>
      <c r="R296" s="37"/>
      <c r="S296" s="157"/>
      <c r="T296" s="157"/>
      <c r="U296" s="157"/>
      <c r="V296" s="157"/>
      <c r="W296" s="157"/>
      <c r="X296" s="157"/>
      <c r="Y296" s="37"/>
      <c r="Z296" s="37"/>
    </row>
    <row r="297" spans="1:26" ht="15" customHeight="1" x14ac:dyDescent="0.2">
      <c r="A297" s="14"/>
      <c r="B297" s="14"/>
      <c r="C297" s="14"/>
      <c r="D297" s="14"/>
      <c r="E297" s="14"/>
      <c r="F297" s="14"/>
      <c r="G297" s="175"/>
      <c r="H297" s="175"/>
      <c r="I297" s="175"/>
      <c r="J297" s="37"/>
      <c r="K297" s="157"/>
      <c r="L297" s="157"/>
      <c r="M297" s="157"/>
      <c r="N297" s="157"/>
      <c r="O297" s="157"/>
      <c r="P297" s="157"/>
      <c r="Q297" s="37"/>
      <c r="R297" s="37"/>
      <c r="S297" s="157"/>
      <c r="T297" s="157"/>
      <c r="U297" s="157"/>
      <c r="V297" s="157"/>
      <c r="W297" s="157"/>
      <c r="X297" s="157"/>
      <c r="Y297" s="37"/>
      <c r="Z297" s="37"/>
    </row>
    <row r="298" spans="1:26" ht="15" customHeight="1" x14ac:dyDescent="0.2">
      <c r="A298" s="14"/>
      <c r="B298" s="14"/>
      <c r="C298" s="14"/>
      <c r="D298" s="14"/>
      <c r="E298" s="14"/>
      <c r="F298" s="14"/>
      <c r="G298" s="175"/>
      <c r="H298" s="175"/>
      <c r="I298" s="175"/>
      <c r="J298" s="37"/>
      <c r="K298" s="157"/>
      <c r="L298" s="157"/>
      <c r="M298" s="157"/>
      <c r="N298" s="157"/>
      <c r="O298" s="157"/>
      <c r="P298" s="157"/>
      <c r="Q298" s="37"/>
      <c r="R298" s="37"/>
      <c r="S298" s="157"/>
      <c r="T298" s="157"/>
      <c r="U298" s="157"/>
      <c r="V298" s="157"/>
      <c r="W298" s="157"/>
      <c r="X298" s="157"/>
      <c r="Y298" s="37"/>
      <c r="Z298" s="37"/>
    </row>
    <row r="299" spans="1:26" ht="15" customHeight="1" x14ac:dyDescent="0.2">
      <c r="A299" s="14"/>
      <c r="B299" s="14"/>
      <c r="C299" s="14"/>
      <c r="D299" s="14"/>
      <c r="E299" s="14"/>
      <c r="F299" s="14"/>
      <c r="G299" s="175"/>
      <c r="H299" s="175"/>
      <c r="I299" s="175"/>
      <c r="J299" s="37"/>
      <c r="K299" s="157"/>
      <c r="L299" s="157"/>
      <c r="M299" s="157"/>
      <c r="N299" s="157"/>
      <c r="O299" s="157"/>
      <c r="P299" s="157"/>
      <c r="Q299" s="37"/>
      <c r="R299" s="37"/>
      <c r="S299" s="157"/>
      <c r="T299" s="157"/>
      <c r="U299" s="157"/>
      <c r="V299" s="157"/>
      <c r="W299" s="157"/>
      <c r="X299" s="157"/>
      <c r="Y299" s="37"/>
      <c r="Z299" s="37"/>
    </row>
    <row r="300" spans="1:26" ht="15" customHeight="1" x14ac:dyDescent="0.2">
      <c r="A300" s="14"/>
      <c r="B300" s="14"/>
      <c r="C300" s="14"/>
      <c r="D300" s="14"/>
      <c r="E300" s="14"/>
      <c r="F300" s="14"/>
      <c r="G300" s="175"/>
      <c r="H300" s="175"/>
      <c r="I300" s="175"/>
      <c r="J300" s="37"/>
      <c r="K300" s="157"/>
      <c r="L300" s="157"/>
      <c r="M300" s="157"/>
      <c r="N300" s="157"/>
      <c r="O300" s="157"/>
      <c r="P300" s="157"/>
      <c r="Q300" s="37"/>
      <c r="R300" s="37"/>
      <c r="S300" s="157"/>
      <c r="T300" s="157"/>
      <c r="U300" s="157"/>
      <c r="V300" s="157"/>
      <c r="W300" s="157"/>
      <c r="X300" s="157"/>
      <c r="Y300" s="37"/>
      <c r="Z300" s="37"/>
    </row>
    <row r="301" spans="1:26" ht="15" customHeight="1" x14ac:dyDescent="0.2">
      <c r="A301" s="155"/>
      <c r="B301" s="155"/>
      <c r="C301" s="155"/>
      <c r="D301" s="155"/>
      <c r="E301" s="155"/>
      <c r="F301" s="155"/>
      <c r="G301" s="174"/>
      <c r="H301" s="174"/>
      <c r="I301" s="174"/>
      <c r="J301" s="37"/>
      <c r="K301" s="157"/>
      <c r="L301" s="157"/>
      <c r="M301" s="157"/>
      <c r="N301" s="157"/>
      <c r="O301" s="157"/>
      <c r="P301" s="157"/>
      <c r="Q301" s="37"/>
      <c r="R301" s="37"/>
      <c r="S301" s="157"/>
      <c r="T301" s="157"/>
      <c r="U301" s="157"/>
      <c r="V301" s="157"/>
      <c r="W301" s="157"/>
      <c r="X301" s="157"/>
      <c r="Y301" s="37"/>
      <c r="Z301" s="37"/>
    </row>
    <row r="302" spans="1:26" ht="15" customHeight="1" x14ac:dyDescent="0.2">
      <c r="A302" s="14"/>
      <c r="B302" s="14"/>
      <c r="C302" s="14"/>
      <c r="D302" s="14"/>
      <c r="E302" s="14"/>
      <c r="F302" s="14"/>
      <c r="G302" s="175"/>
      <c r="H302" s="175"/>
      <c r="I302" s="175"/>
      <c r="J302" s="37"/>
      <c r="K302" s="157"/>
      <c r="L302" s="157"/>
      <c r="M302" s="157"/>
      <c r="N302" s="157"/>
      <c r="O302" s="157"/>
      <c r="P302" s="157"/>
      <c r="Q302" s="37"/>
      <c r="R302" s="37"/>
      <c r="S302" s="157"/>
      <c r="T302" s="157"/>
      <c r="U302" s="157"/>
      <c r="V302" s="157"/>
      <c r="W302" s="157"/>
      <c r="X302" s="157"/>
      <c r="Y302" s="37"/>
      <c r="Z302" s="37"/>
    </row>
    <row r="303" spans="1:26" ht="15" customHeight="1" x14ac:dyDescent="0.2">
      <c r="A303" s="14"/>
      <c r="B303" s="14"/>
      <c r="C303" s="14"/>
      <c r="D303" s="14"/>
      <c r="E303" s="14"/>
      <c r="F303" s="14"/>
      <c r="G303" s="175"/>
      <c r="H303" s="175"/>
      <c r="I303" s="175"/>
      <c r="J303" s="37"/>
      <c r="K303" s="157"/>
      <c r="L303" s="157"/>
      <c r="M303" s="157"/>
      <c r="N303" s="157"/>
      <c r="O303" s="157"/>
      <c r="P303" s="157"/>
      <c r="Q303" s="37"/>
      <c r="R303" s="37"/>
      <c r="S303" s="157"/>
      <c r="T303" s="157"/>
      <c r="U303" s="157"/>
      <c r="V303" s="157"/>
      <c r="W303" s="157"/>
      <c r="X303" s="157"/>
      <c r="Y303" s="37"/>
      <c r="Z303" s="37"/>
    </row>
    <row r="304" spans="1:26" ht="15" customHeight="1" x14ac:dyDescent="0.2">
      <c r="A304" s="14"/>
      <c r="B304" s="14"/>
      <c r="C304" s="14"/>
      <c r="D304" s="14"/>
      <c r="E304" s="14"/>
      <c r="F304" s="14"/>
      <c r="G304" s="175"/>
      <c r="H304" s="175"/>
      <c r="I304" s="175"/>
      <c r="J304" s="37"/>
      <c r="K304" s="157"/>
      <c r="L304" s="157"/>
      <c r="M304" s="157"/>
      <c r="N304" s="157"/>
      <c r="O304" s="157"/>
      <c r="P304" s="157"/>
      <c r="Q304" s="37"/>
      <c r="R304" s="37"/>
      <c r="S304" s="157"/>
      <c r="T304" s="157"/>
      <c r="U304" s="157"/>
      <c r="V304" s="157"/>
      <c r="W304" s="157"/>
      <c r="X304" s="157"/>
      <c r="Y304" s="37"/>
      <c r="Z304" s="37"/>
    </row>
    <row r="305" spans="1:26" ht="15" customHeight="1" x14ac:dyDescent="0.2">
      <c r="A305" s="14"/>
      <c r="B305" s="14"/>
      <c r="C305" s="14"/>
      <c r="D305" s="14"/>
      <c r="E305" s="14"/>
      <c r="F305" s="14"/>
      <c r="G305" s="175"/>
      <c r="H305" s="175"/>
      <c r="I305" s="175"/>
      <c r="J305" s="37"/>
      <c r="K305" s="157"/>
      <c r="L305" s="157"/>
      <c r="M305" s="157"/>
      <c r="N305" s="157"/>
      <c r="O305" s="157"/>
      <c r="P305" s="157"/>
      <c r="Q305" s="37"/>
      <c r="R305" s="37"/>
      <c r="S305" s="157"/>
      <c r="T305" s="157"/>
      <c r="U305" s="157"/>
      <c r="V305" s="157"/>
      <c r="W305" s="157"/>
      <c r="X305" s="157"/>
      <c r="Y305" s="37"/>
      <c r="Z305" s="37"/>
    </row>
    <row r="306" spans="1:26" ht="15" customHeight="1" x14ac:dyDescent="0.2">
      <c r="A306" s="14"/>
      <c r="B306" s="14"/>
      <c r="C306" s="14"/>
      <c r="D306" s="14"/>
      <c r="E306" s="14"/>
      <c r="F306" s="14"/>
      <c r="G306" s="175"/>
      <c r="H306" s="175"/>
      <c r="I306" s="175"/>
      <c r="J306" s="37"/>
      <c r="K306" s="157"/>
      <c r="L306" s="157"/>
      <c r="M306" s="157"/>
      <c r="N306" s="157"/>
      <c r="O306" s="157"/>
      <c r="P306" s="157"/>
      <c r="Q306" s="37"/>
      <c r="R306" s="37"/>
      <c r="S306" s="157"/>
      <c r="T306" s="157"/>
      <c r="U306" s="157"/>
      <c r="V306" s="157"/>
      <c r="W306" s="157"/>
      <c r="X306" s="157"/>
      <c r="Y306" s="37"/>
      <c r="Z306" s="37"/>
    </row>
    <row r="307" spans="1:26" ht="15" customHeight="1" x14ac:dyDescent="0.2">
      <c r="A307" s="14"/>
      <c r="B307" s="14"/>
      <c r="C307" s="14"/>
      <c r="D307" s="14"/>
      <c r="E307" s="14"/>
      <c r="F307" s="14"/>
      <c r="G307" s="175"/>
      <c r="H307" s="175"/>
      <c r="I307" s="175"/>
      <c r="J307" s="37"/>
      <c r="K307" s="157"/>
      <c r="L307" s="157"/>
      <c r="M307" s="157"/>
      <c r="N307" s="157"/>
      <c r="O307" s="157"/>
      <c r="P307" s="157"/>
      <c r="Q307" s="37"/>
      <c r="R307" s="37"/>
      <c r="S307" s="157"/>
      <c r="T307" s="157"/>
      <c r="U307" s="157"/>
      <c r="V307" s="157"/>
      <c r="W307" s="157"/>
      <c r="X307" s="157"/>
      <c r="Y307" s="37"/>
      <c r="Z307" s="37"/>
    </row>
    <row r="308" spans="1:26" ht="15" customHeight="1" x14ac:dyDescent="0.2">
      <c r="A308" s="14"/>
      <c r="B308" s="14"/>
      <c r="C308" s="14"/>
      <c r="D308" s="14"/>
      <c r="E308" s="14"/>
      <c r="F308" s="14"/>
      <c r="G308" s="175"/>
      <c r="H308" s="175"/>
      <c r="I308" s="175"/>
      <c r="J308" s="37"/>
      <c r="K308" s="157"/>
      <c r="L308" s="157"/>
      <c r="M308" s="157"/>
      <c r="N308" s="157"/>
      <c r="O308" s="157"/>
      <c r="P308" s="157"/>
      <c r="Q308" s="37"/>
      <c r="R308" s="37"/>
      <c r="S308" s="157"/>
      <c r="T308" s="157"/>
      <c r="U308" s="157"/>
      <c r="V308" s="157"/>
      <c r="W308" s="157"/>
      <c r="X308" s="157"/>
      <c r="Y308" s="37"/>
      <c r="Z308" s="37"/>
    </row>
    <row r="309" spans="1:26" ht="15" customHeight="1" x14ac:dyDescent="0.2">
      <c r="A309" s="14"/>
      <c r="B309" s="14"/>
      <c r="C309" s="14"/>
      <c r="D309" s="14"/>
      <c r="E309" s="14"/>
      <c r="F309" s="14"/>
      <c r="G309" s="175"/>
      <c r="H309" s="175"/>
      <c r="I309" s="175"/>
      <c r="J309" s="37"/>
      <c r="K309" s="157"/>
      <c r="L309" s="157"/>
      <c r="M309" s="157"/>
      <c r="N309" s="157"/>
      <c r="O309" s="157"/>
      <c r="P309" s="157"/>
      <c r="Q309" s="37"/>
      <c r="R309" s="37"/>
      <c r="S309" s="157"/>
      <c r="T309" s="157"/>
      <c r="U309" s="157"/>
      <c r="V309" s="157"/>
      <c r="W309" s="157"/>
      <c r="X309" s="157"/>
      <c r="Y309" s="37"/>
      <c r="Z309" s="37"/>
    </row>
    <row r="310" spans="1:26" ht="15" customHeight="1" x14ac:dyDescent="0.2">
      <c r="A310" s="14"/>
      <c r="B310" s="14"/>
      <c r="C310" s="14"/>
      <c r="D310" s="14"/>
      <c r="E310" s="14"/>
      <c r="F310" s="14"/>
      <c r="G310" s="175"/>
      <c r="H310" s="175"/>
      <c r="I310" s="175"/>
      <c r="J310" s="37"/>
      <c r="K310" s="157"/>
      <c r="L310" s="157"/>
      <c r="M310" s="157"/>
      <c r="N310" s="157"/>
      <c r="O310" s="157"/>
      <c r="P310" s="157"/>
      <c r="Q310" s="37"/>
      <c r="R310" s="37"/>
      <c r="S310" s="157"/>
      <c r="T310" s="157"/>
      <c r="U310" s="157"/>
      <c r="V310" s="157"/>
      <c r="W310" s="157"/>
      <c r="X310" s="157"/>
      <c r="Y310" s="37"/>
      <c r="Z310" s="37"/>
    </row>
    <row r="311" spans="1:26" ht="15" customHeight="1" x14ac:dyDescent="0.2">
      <c r="A311" s="14"/>
      <c r="B311" s="14"/>
      <c r="C311" s="14"/>
      <c r="D311" s="14"/>
      <c r="E311" s="14"/>
      <c r="F311" s="14"/>
      <c r="G311" s="175"/>
      <c r="H311" s="175"/>
      <c r="I311" s="175"/>
      <c r="J311" s="37"/>
      <c r="K311" s="157"/>
      <c r="L311" s="157"/>
      <c r="M311" s="157"/>
      <c r="N311" s="157"/>
      <c r="O311" s="157"/>
      <c r="P311" s="157"/>
      <c r="Q311" s="37"/>
      <c r="R311" s="37"/>
      <c r="S311" s="157"/>
      <c r="T311" s="157"/>
      <c r="U311" s="157"/>
      <c r="V311" s="157"/>
      <c r="W311" s="157"/>
      <c r="X311" s="157"/>
      <c r="Y311" s="37"/>
      <c r="Z311" s="37"/>
    </row>
    <row r="312" spans="1:26" ht="15" customHeight="1" x14ac:dyDescent="0.2">
      <c r="A312" s="14"/>
      <c r="B312" s="14"/>
      <c r="C312" s="14"/>
      <c r="D312" s="14"/>
      <c r="E312" s="14"/>
      <c r="F312" s="14"/>
      <c r="G312" s="175"/>
      <c r="H312" s="175"/>
      <c r="I312" s="175"/>
      <c r="J312" s="37"/>
      <c r="K312" s="157"/>
      <c r="L312" s="157"/>
      <c r="M312" s="157"/>
      <c r="N312" s="157"/>
      <c r="O312" s="157"/>
      <c r="P312" s="157"/>
      <c r="Q312" s="37"/>
      <c r="R312" s="37"/>
      <c r="S312" s="157"/>
      <c r="T312" s="157"/>
      <c r="U312" s="157"/>
      <c r="V312" s="157"/>
      <c r="W312" s="157"/>
      <c r="X312" s="157"/>
      <c r="Y312" s="37"/>
      <c r="Z312" s="37"/>
    </row>
    <row r="313" spans="1:26" ht="15" customHeight="1" x14ac:dyDescent="0.2">
      <c r="A313" s="14"/>
      <c r="B313" s="14"/>
      <c r="C313" s="14"/>
      <c r="D313" s="14"/>
      <c r="E313" s="14"/>
      <c r="F313" s="14"/>
      <c r="G313" s="175"/>
      <c r="H313" s="175"/>
      <c r="I313" s="175"/>
      <c r="J313" s="37"/>
      <c r="K313" s="157"/>
      <c r="L313" s="157"/>
      <c r="M313" s="157"/>
      <c r="N313" s="157"/>
      <c r="O313" s="157"/>
      <c r="P313" s="157"/>
      <c r="Q313" s="37"/>
      <c r="R313" s="37"/>
      <c r="S313" s="157"/>
      <c r="T313" s="157"/>
      <c r="U313" s="157"/>
      <c r="V313" s="157"/>
      <c r="W313" s="157"/>
      <c r="X313" s="157"/>
      <c r="Y313" s="37"/>
      <c r="Z313" s="37"/>
    </row>
    <row r="314" spans="1:26" ht="15" customHeight="1" x14ac:dyDescent="0.2">
      <c r="A314" s="14"/>
      <c r="B314" s="14"/>
      <c r="C314" s="14"/>
      <c r="D314" s="14"/>
      <c r="E314" s="14"/>
      <c r="F314" s="14"/>
      <c r="G314" s="175"/>
      <c r="H314" s="175"/>
      <c r="I314" s="175"/>
      <c r="J314" s="37"/>
      <c r="K314" s="157"/>
      <c r="L314" s="157"/>
      <c r="M314" s="157"/>
      <c r="N314" s="157"/>
      <c r="O314" s="157"/>
      <c r="P314" s="157"/>
      <c r="Q314" s="37"/>
      <c r="R314" s="37"/>
      <c r="S314" s="157"/>
      <c r="T314" s="157"/>
      <c r="U314" s="157"/>
      <c r="V314" s="157"/>
      <c r="W314" s="157"/>
      <c r="X314" s="157"/>
      <c r="Y314" s="37"/>
      <c r="Z314" s="37"/>
    </row>
    <row r="315" spans="1:26" ht="15" customHeight="1" x14ac:dyDescent="0.2">
      <c r="A315" s="14"/>
      <c r="B315" s="14"/>
      <c r="C315" s="14"/>
      <c r="D315" s="14"/>
      <c r="E315" s="14"/>
      <c r="F315" s="14"/>
      <c r="G315" s="175"/>
      <c r="H315" s="175"/>
      <c r="I315" s="175"/>
      <c r="J315" s="37"/>
      <c r="K315" s="157"/>
      <c r="L315" s="157"/>
      <c r="M315" s="157"/>
      <c r="N315" s="157"/>
      <c r="O315" s="157"/>
      <c r="P315" s="157"/>
      <c r="Q315" s="37"/>
      <c r="R315" s="37"/>
      <c r="S315" s="157"/>
      <c r="T315" s="157"/>
      <c r="U315" s="157"/>
      <c r="V315" s="157"/>
      <c r="W315" s="157"/>
      <c r="X315" s="157"/>
      <c r="Y315" s="37"/>
      <c r="Z315" s="37"/>
    </row>
    <row r="316" spans="1:26" ht="15" customHeight="1" x14ac:dyDescent="0.2">
      <c r="A316" s="14"/>
      <c r="B316" s="14"/>
      <c r="C316" s="14"/>
      <c r="D316" s="14"/>
      <c r="E316" s="14"/>
      <c r="F316" s="14"/>
      <c r="G316" s="175"/>
      <c r="H316" s="175"/>
      <c r="I316" s="175"/>
      <c r="J316" s="37"/>
      <c r="K316" s="157"/>
      <c r="L316" s="157"/>
      <c r="M316" s="157"/>
      <c r="N316" s="157"/>
      <c r="O316" s="157"/>
      <c r="P316" s="157"/>
      <c r="Q316" s="37"/>
      <c r="R316" s="37"/>
      <c r="S316" s="157"/>
      <c r="T316" s="157"/>
      <c r="U316" s="157"/>
      <c r="V316" s="157"/>
      <c r="W316" s="157"/>
      <c r="X316" s="157"/>
      <c r="Y316" s="37"/>
      <c r="Z316" s="37"/>
    </row>
    <row r="317" spans="1:26" ht="15" customHeight="1" x14ac:dyDescent="0.2">
      <c r="A317" s="14"/>
      <c r="B317" s="14"/>
      <c r="C317" s="14"/>
      <c r="D317" s="14"/>
      <c r="E317" s="14"/>
      <c r="F317" s="14"/>
      <c r="G317" s="175"/>
      <c r="H317" s="175"/>
      <c r="I317" s="175"/>
      <c r="J317" s="37"/>
      <c r="K317" s="157"/>
      <c r="L317" s="157"/>
      <c r="M317" s="157"/>
      <c r="N317" s="157"/>
      <c r="O317" s="157"/>
      <c r="P317" s="157"/>
      <c r="Q317" s="37"/>
      <c r="R317" s="37"/>
      <c r="S317" s="157"/>
      <c r="T317" s="157"/>
      <c r="U317" s="157"/>
      <c r="V317" s="157"/>
      <c r="W317" s="157"/>
      <c r="X317" s="157"/>
      <c r="Y317" s="37"/>
      <c r="Z317" s="37"/>
    </row>
    <row r="318" spans="1:26" ht="15" customHeight="1" x14ac:dyDescent="0.2">
      <c r="A318" s="14"/>
      <c r="B318" s="14"/>
      <c r="C318" s="14"/>
      <c r="D318" s="14"/>
      <c r="E318" s="14"/>
      <c r="F318" s="14"/>
      <c r="G318" s="175"/>
      <c r="H318" s="175"/>
      <c r="I318" s="175"/>
      <c r="J318" s="37"/>
      <c r="K318" s="157"/>
      <c r="L318" s="157"/>
      <c r="M318" s="157"/>
      <c r="N318" s="157"/>
      <c r="O318" s="157"/>
      <c r="P318" s="157"/>
      <c r="Q318" s="37"/>
      <c r="R318" s="37"/>
      <c r="S318" s="157"/>
      <c r="T318" s="157"/>
      <c r="U318" s="157"/>
      <c r="V318" s="157"/>
      <c r="W318" s="157"/>
      <c r="X318" s="157"/>
      <c r="Y318" s="37"/>
      <c r="Z318" s="37"/>
    </row>
    <row r="319" spans="1:26" ht="15" customHeight="1" x14ac:dyDescent="0.2">
      <c r="A319" s="14"/>
      <c r="B319" s="14"/>
      <c r="C319" s="14"/>
      <c r="D319" s="14"/>
      <c r="E319" s="14"/>
      <c r="F319" s="14"/>
      <c r="G319" s="175"/>
      <c r="H319" s="175"/>
      <c r="I319" s="175"/>
      <c r="J319" s="37"/>
      <c r="K319" s="157"/>
      <c r="L319" s="157"/>
      <c r="M319" s="157"/>
      <c r="N319" s="157"/>
      <c r="O319" s="157"/>
      <c r="P319" s="157"/>
      <c r="Q319" s="37"/>
      <c r="R319" s="37"/>
      <c r="S319" s="157"/>
      <c r="T319" s="157"/>
      <c r="U319" s="157"/>
      <c r="V319" s="157"/>
      <c r="W319" s="157"/>
      <c r="X319" s="157"/>
      <c r="Y319" s="37"/>
      <c r="Z319" s="37"/>
    </row>
    <row r="320" spans="1:26" ht="15" customHeight="1" x14ac:dyDescent="0.2">
      <c r="A320" s="14"/>
      <c r="B320" s="14"/>
      <c r="C320" s="14"/>
      <c r="D320" s="14"/>
      <c r="E320" s="14"/>
      <c r="F320" s="14"/>
      <c r="G320" s="175"/>
      <c r="H320" s="175"/>
      <c r="I320" s="175"/>
      <c r="J320" s="37"/>
      <c r="K320" s="157"/>
      <c r="L320" s="157"/>
      <c r="M320" s="157"/>
      <c r="N320" s="157"/>
      <c r="O320" s="157"/>
      <c r="P320" s="157"/>
      <c r="Q320" s="37"/>
      <c r="R320" s="37"/>
      <c r="S320" s="157"/>
      <c r="T320" s="157"/>
      <c r="U320" s="157"/>
      <c r="V320" s="157"/>
      <c r="W320" s="157"/>
      <c r="X320" s="157"/>
      <c r="Y320" s="37"/>
      <c r="Z320" s="37"/>
    </row>
    <row r="321" spans="1:26" ht="15" customHeight="1" x14ac:dyDescent="0.2">
      <c r="A321" s="14"/>
      <c r="B321" s="14"/>
      <c r="C321" s="14"/>
      <c r="D321" s="14"/>
      <c r="E321" s="14"/>
      <c r="F321" s="14"/>
      <c r="G321" s="175"/>
      <c r="H321" s="175"/>
      <c r="I321" s="175"/>
      <c r="J321" s="37"/>
      <c r="K321" s="157"/>
      <c r="L321" s="157"/>
      <c r="M321" s="157"/>
      <c r="N321" s="157"/>
      <c r="O321" s="157"/>
      <c r="P321" s="157"/>
      <c r="Q321" s="37"/>
      <c r="R321" s="37"/>
      <c r="S321" s="157"/>
      <c r="T321" s="157"/>
      <c r="U321" s="157"/>
      <c r="V321" s="157"/>
      <c r="W321" s="157"/>
      <c r="X321" s="157"/>
      <c r="Y321" s="37"/>
      <c r="Z321" s="37"/>
    </row>
    <row r="322" spans="1:26" ht="15" customHeight="1" x14ac:dyDescent="0.2">
      <c r="A322" s="14"/>
      <c r="B322" s="14"/>
      <c r="C322" s="14"/>
      <c r="D322" s="14"/>
      <c r="E322" s="14"/>
      <c r="F322" s="14"/>
      <c r="G322" s="175"/>
      <c r="H322" s="175"/>
      <c r="I322" s="175"/>
      <c r="J322" s="37"/>
      <c r="K322" s="157"/>
      <c r="L322" s="157"/>
      <c r="M322" s="157"/>
      <c r="N322" s="157"/>
      <c r="O322" s="157"/>
      <c r="P322" s="157"/>
      <c r="Q322" s="37"/>
      <c r="R322" s="37"/>
      <c r="S322" s="157"/>
      <c r="T322" s="157"/>
      <c r="U322" s="157"/>
      <c r="V322" s="157"/>
      <c r="W322" s="157"/>
      <c r="X322" s="157"/>
      <c r="Y322" s="37"/>
      <c r="Z322" s="37"/>
    </row>
    <row r="323" spans="1:26" ht="15" customHeight="1" x14ac:dyDescent="0.2">
      <c r="A323" s="14"/>
      <c r="B323" s="14"/>
      <c r="C323" s="14"/>
      <c r="D323" s="14"/>
      <c r="E323" s="14"/>
      <c r="F323" s="14"/>
      <c r="G323" s="175"/>
      <c r="H323" s="175"/>
      <c r="I323" s="175"/>
      <c r="J323" s="37"/>
      <c r="K323" s="157"/>
      <c r="L323" s="157"/>
      <c r="M323" s="157"/>
      <c r="N323" s="157"/>
      <c r="O323" s="157"/>
      <c r="P323" s="157"/>
      <c r="Q323" s="37"/>
      <c r="R323" s="37"/>
      <c r="S323" s="157"/>
      <c r="T323" s="157"/>
      <c r="U323" s="157"/>
      <c r="V323" s="157"/>
      <c r="W323" s="157"/>
      <c r="X323" s="157"/>
      <c r="Y323" s="37"/>
      <c r="Z323" s="37"/>
    </row>
    <row r="324" spans="1:26" ht="15" customHeight="1" x14ac:dyDescent="0.2">
      <c r="A324" s="14"/>
      <c r="B324" s="14"/>
      <c r="C324" s="14"/>
      <c r="D324" s="14"/>
      <c r="E324" s="14"/>
      <c r="F324" s="14"/>
      <c r="G324" s="175"/>
      <c r="H324" s="175"/>
      <c r="I324" s="175"/>
      <c r="J324" s="37"/>
      <c r="K324" s="157"/>
      <c r="L324" s="157"/>
      <c r="M324" s="157"/>
      <c r="N324" s="157"/>
      <c r="O324" s="157"/>
      <c r="P324" s="157"/>
      <c r="Q324" s="37"/>
      <c r="R324" s="37"/>
      <c r="S324" s="157"/>
      <c r="T324" s="157"/>
      <c r="U324" s="157"/>
      <c r="V324" s="157"/>
      <c r="W324" s="157"/>
      <c r="X324" s="157"/>
      <c r="Y324" s="37"/>
      <c r="Z324" s="37"/>
    </row>
    <row r="325" spans="1:26" ht="15" customHeight="1" x14ac:dyDescent="0.2">
      <c r="A325" s="14"/>
      <c r="B325" s="14"/>
      <c r="C325" s="14"/>
      <c r="D325" s="14"/>
      <c r="E325" s="14"/>
      <c r="F325" s="14"/>
      <c r="G325" s="175"/>
      <c r="H325" s="175"/>
      <c r="I325" s="175"/>
      <c r="J325" s="37"/>
      <c r="K325" s="157"/>
      <c r="L325" s="157"/>
      <c r="M325" s="157"/>
      <c r="N325" s="157"/>
      <c r="O325" s="157"/>
      <c r="P325" s="157"/>
      <c r="Q325" s="37"/>
      <c r="R325" s="37"/>
      <c r="S325" s="157"/>
      <c r="T325" s="157"/>
      <c r="U325" s="157"/>
      <c r="V325" s="157"/>
      <c r="W325" s="157"/>
      <c r="X325" s="157"/>
      <c r="Y325" s="37"/>
      <c r="Z325" s="37"/>
    </row>
    <row r="326" spans="1:26" ht="15" customHeight="1" x14ac:dyDescent="0.2">
      <c r="A326" s="14"/>
      <c r="B326" s="14"/>
      <c r="C326" s="14"/>
      <c r="D326" s="14"/>
      <c r="E326" s="14"/>
      <c r="F326" s="14"/>
      <c r="G326" s="175"/>
      <c r="H326" s="175"/>
      <c r="I326" s="175"/>
      <c r="J326" s="37"/>
      <c r="K326" s="157"/>
      <c r="L326" s="157"/>
      <c r="M326" s="157"/>
      <c r="N326" s="157"/>
      <c r="O326" s="157"/>
      <c r="P326" s="157"/>
      <c r="Q326" s="37"/>
      <c r="R326" s="37"/>
      <c r="S326" s="157"/>
      <c r="T326" s="157"/>
      <c r="U326" s="157"/>
      <c r="V326" s="157"/>
      <c r="W326" s="157"/>
      <c r="X326" s="157"/>
      <c r="Y326" s="37"/>
      <c r="Z326" s="37"/>
    </row>
    <row r="327" spans="1:26" ht="15" customHeight="1" x14ac:dyDescent="0.2">
      <c r="A327" s="14"/>
      <c r="B327" s="14"/>
      <c r="C327" s="14"/>
      <c r="D327" s="14"/>
      <c r="E327" s="14"/>
      <c r="F327" s="14"/>
      <c r="G327" s="175"/>
      <c r="H327" s="175"/>
      <c r="I327" s="175"/>
      <c r="J327" s="37"/>
      <c r="K327" s="157"/>
      <c r="L327" s="157"/>
      <c r="M327" s="157"/>
      <c r="N327" s="157"/>
      <c r="O327" s="157"/>
      <c r="P327" s="157"/>
      <c r="Q327" s="37"/>
      <c r="R327" s="37"/>
      <c r="S327" s="157"/>
      <c r="T327" s="157"/>
      <c r="U327" s="157"/>
      <c r="V327" s="157"/>
      <c r="W327" s="157"/>
      <c r="X327" s="157"/>
      <c r="Y327" s="37"/>
      <c r="Z327" s="37"/>
    </row>
    <row r="328" spans="1:26" ht="15" customHeight="1" x14ac:dyDescent="0.2">
      <c r="A328" s="14"/>
      <c r="B328" s="14"/>
      <c r="C328" s="14"/>
      <c r="D328" s="14"/>
      <c r="E328" s="14"/>
      <c r="F328" s="14"/>
      <c r="G328" s="175"/>
      <c r="H328" s="175"/>
      <c r="I328" s="175"/>
      <c r="J328" s="37"/>
      <c r="K328" s="157"/>
      <c r="L328" s="157"/>
      <c r="M328" s="157"/>
      <c r="N328" s="157"/>
      <c r="O328" s="157"/>
      <c r="P328" s="157"/>
      <c r="Q328" s="37"/>
      <c r="R328" s="37"/>
      <c r="S328" s="157"/>
      <c r="T328" s="157"/>
      <c r="U328" s="157"/>
      <c r="V328" s="157"/>
      <c r="W328" s="157"/>
      <c r="X328" s="157"/>
      <c r="Y328" s="37"/>
      <c r="Z328" s="37"/>
    </row>
    <row r="329" spans="1:26" ht="15" customHeight="1" x14ac:dyDescent="0.2">
      <c r="A329" s="14"/>
      <c r="B329" s="14"/>
      <c r="C329" s="14"/>
      <c r="D329" s="14"/>
      <c r="E329" s="14"/>
      <c r="F329" s="14"/>
      <c r="G329" s="175"/>
      <c r="H329" s="175"/>
      <c r="I329" s="175"/>
      <c r="J329" s="37"/>
      <c r="K329" s="157"/>
      <c r="L329" s="157"/>
      <c r="M329" s="157"/>
      <c r="N329" s="157"/>
      <c r="O329" s="157"/>
      <c r="P329" s="157"/>
      <c r="Q329" s="37"/>
      <c r="R329" s="37"/>
      <c r="S329" s="157"/>
      <c r="T329" s="157"/>
      <c r="U329" s="157"/>
      <c r="V329" s="157"/>
      <c r="W329" s="157"/>
      <c r="X329" s="157"/>
      <c r="Y329" s="37"/>
      <c r="Z329" s="37"/>
    </row>
    <row r="330" spans="1:26" ht="15" customHeight="1" x14ac:dyDescent="0.2">
      <c r="A330" s="155"/>
      <c r="B330" s="155"/>
      <c r="C330" s="155"/>
      <c r="D330" s="155"/>
      <c r="E330" s="155"/>
      <c r="F330" s="155"/>
      <c r="G330" s="174"/>
      <c r="H330" s="174"/>
      <c r="I330" s="174"/>
      <c r="J330" s="37"/>
      <c r="K330" s="157"/>
      <c r="L330" s="157"/>
      <c r="M330" s="157"/>
      <c r="N330" s="157"/>
      <c r="O330" s="157"/>
      <c r="P330" s="157"/>
      <c r="Q330" s="37"/>
      <c r="R330" s="37"/>
      <c r="S330" s="157"/>
      <c r="T330" s="157"/>
      <c r="U330" s="157"/>
      <c r="V330" s="157"/>
      <c r="W330" s="157"/>
      <c r="X330" s="157"/>
      <c r="Y330" s="37"/>
      <c r="Z330" s="37"/>
    </row>
    <row r="331" spans="1:26" ht="15" customHeight="1" x14ac:dyDescent="0.2">
      <c r="A331" s="14"/>
      <c r="B331" s="14"/>
      <c r="C331" s="14"/>
      <c r="D331" s="14"/>
      <c r="E331" s="14"/>
      <c r="F331" s="14"/>
      <c r="G331" s="175"/>
      <c r="H331" s="175"/>
      <c r="I331" s="175"/>
      <c r="J331" s="37"/>
      <c r="K331" s="157"/>
      <c r="L331" s="157"/>
      <c r="M331" s="157"/>
      <c r="N331" s="157"/>
      <c r="O331" s="157"/>
      <c r="P331" s="157"/>
      <c r="Q331" s="37"/>
      <c r="R331" s="37"/>
      <c r="S331" s="157"/>
      <c r="T331" s="157"/>
      <c r="U331" s="157"/>
      <c r="V331" s="157"/>
      <c r="W331" s="157"/>
      <c r="X331" s="157"/>
      <c r="Y331" s="37"/>
      <c r="Z331" s="37"/>
    </row>
    <row r="332" spans="1:26" ht="15" customHeight="1" x14ac:dyDescent="0.2">
      <c r="A332" s="155"/>
      <c r="B332" s="155"/>
      <c r="C332" s="155"/>
      <c r="D332" s="155"/>
      <c r="E332" s="155"/>
      <c r="F332" s="155"/>
      <c r="G332" s="174"/>
      <c r="H332" s="174"/>
      <c r="I332" s="174"/>
      <c r="J332" s="37"/>
      <c r="K332" s="157"/>
      <c r="L332" s="157"/>
      <c r="M332" s="157"/>
      <c r="N332" s="157"/>
      <c r="O332" s="157"/>
      <c r="P332" s="157"/>
      <c r="Q332" s="37"/>
      <c r="R332" s="37"/>
      <c r="S332" s="157"/>
      <c r="T332" s="157"/>
      <c r="U332" s="157"/>
      <c r="V332" s="157"/>
      <c r="W332" s="157"/>
      <c r="X332" s="157"/>
      <c r="Y332" s="37"/>
      <c r="Z332" s="37"/>
    </row>
    <row r="333" spans="1:26" ht="15" customHeight="1" x14ac:dyDescent="0.2">
      <c r="A333" s="155"/>
      <c r="B333" s="155"/>
      <c r="C333" s="155"/>
      <c r="D333" s="155"/>
      <c r="E333" s="155"/>
      <c r="F333" s="155"/>
      <c r="G333" s="174"/>
      <c r="H333" s="174"/>
      <c r="I333" s="174"/>
      <c r="J333" s="37"/>
      <c r="K333" s="157"/>
      <c r="L333" s="157"/>
      <c r="M333" s="157"/>
      <c r="N333" s="157"/>
      <c r="O333" s="157"/>
      <c r="P333" s="157"/>
      <c r="Q333" s="37"/>
      <c r="R333" s="37"/>
      <c r="S333" s="157"/>
      <c r="T333" s="157"/>
      <c r="U333" s="157"/>
      <c r="V333" s="157"/>
      <c r="W333" s="157"/>
      <c r="X333" s="157"/>
      <c r="Y333" s="37"/>
      <c r="Z333" s="37"/>
    </row>
    <row r="334" spans="1:26" ht="15" customHeight="1" x14ac:dyDescent="0.2">
      <c r="A334" s="14"/>
      <c r="B334" s="14"/>
      <c r="C334" s="14"/>
      <c r="D334" s="14"/>
      <c r="E334" s="14"/>
      <c r="F334" s="14"/>
      <c r="G334" s="175"/>
      <c r="H334" s="175"/>
      <c r="I334" s="175"/>
      <c r="J334" s="37"/>
      <c r="K334" s="157"/>
      <c r="L334" s="157"/>
      <c r="M334" s="157"/>
      <c r="N334" s="157"/>
      <c r="O334" s="157"/>
      <c r="P334" s="157"/>
      <c r="Q334" s="37"/>
      <c r="R334" s="37"/>
      <c r="S334" s="157"/>
      <c r="T334" s="157"/>
      <c r="U334" s="157"/>
      <c r="V334" s="157"/>
      <c r="W334" s="157"/>
      <c r="X334" s="157"/>
      <c r="Y334" s="37"/>
      <c r="Z334" s="37"/>
    </row>
    <row r="335" spans="1:26" ht="15" customHeight="1" x14ac:dyDescent="0.2">
      <c r="A335" s="14"/>
      <c r="B335" s="14"/>
      <c r="C335" s="14"/>
      <c r="D335" s="14"/>
      <c r="E335" s="14"/>
      <c r="F335" s="14"/>
      <c r="G335" s="175"/>
      <c r="H335" s="175"/>
      <c r="I335" s="175"/>
      <c r="J335" s="37"/>
      <c r="K335" s="157"/>
      <c r="L335" s="157"/>
      <c r="M335" s="157"/>
      <c r="N335" s="157"/>
      <c r="O335" s="157"/>
      <c r="P335" s="157"/>
      <c r="Q335" s="37"/>
      <c r="R335" s="37"/>
      <c r="S335" s="157"/>
      <c r="T335" s="157"/>
      <c r="U335" s="157"/>
      <c r="V335" s="157"/>
      <c r="W335" s="157"/>
      <c r="X335" s="157"/>
      <c r="Y335" s="37"/>
      <c r="Z335" s="37"/>
    </row>
    <row r="336" spans="1:26" ht="15" customHeight="1" x14ac:dyDescent="0.2">
      <c r="A336" s="14"/>
      <c r="B336" s="14"/>
      <c r="C336" s="14"/>
      <c r="D336" s="14"/>
      <c r="E336" s="14"/>
      <c r="F336" s="14"/>
      <c r="G336" s="175"/>
      <c r="H336" s="175"/>
      <c r="I336" s="175"/>
      <c r="J336" s="37"/>
      <c r="K336" s="157"/>
      <c r="L336" s="157"/>
      <c r="M336" s="157"/>
      <c r="N336" s="157"/>
      <c r="O336" s="157"/>
      <c r="P336" s="157"/>
      <c r="Q336" s="37"/>
      <c r="R336" s="37"/>
      <c r="S336" s="157"/>
      <c r="T336" s="157"/>
      <c r="U336" s="157"/>
      <c r="V336" s="157"/>
      <c r="W336" s="157"/>
      <c r="X336" s="157"/>
      <c r="Y336" s="37"/>
      <c r="Z336" s="37"/>
    </row>
    <row r="337" spans="1:26" ht="15" customHeight="1" x14ac:dyDescent="0.2">
      <c r="A337" s="14"/>
      <c r="B337" s="14"/>
      <c r="C337" s="14"/>
      <c r="D337" s="14"/>
      <c r="E337" s="14"/>
      <c r="F337" s="14"/>
      <c r="G337" s="175"/>
      <c r="H337" s="175"/>
      <c r="I337" s="175"/>
      <c r="J337" s="37"/>
      <c r="K337" s="157"/>
      <c r="L337" s="157"/>
      <c r="M337" s="157"/>
      <c r="N337" s="157"/>
      <c r="O337" s="157"/>
      <c r="P337" s="157"/>
      <c r="Q337" s="37"/>
      <c r="R337" s="37"/>
      <c r="S337" s="157"/>
      <c r="T337" s="157"/>
      <c r="U337" s="157"/>
      <c r="V337" s="157"/>
      <c r="W337" s="157"/>
      <c r="X337" s="157"/>
      <c r="Y337" s="37"/>
      <c r="Z337" s="37"/>
    </row>
    <row r="338" spans="1:26" ht="15" customHeight="1" x14ac:dyDescent="0.2">
      <c r="A338" s="14"/>
      <c r="B338" s="14"/>
      <c r="C338" s="14"/>
      <c r="D338" s="14"/>
      <c r="E338" s="14"/>
      <c r="F338" s="14"/>
      <c r="G338" s="175"/>
      <c r="H338" s="175"/>
      <c r="I338" s="175"/>
      <c r="J338" s="37"/>
      <c r="K338" s="157"/>
      <c r="L338" s="157"/>
      <c r="M338" s="157"/>
      <c r="N338" s="157"/>
      <c r="O338" s="157"/>
      <c r="P338" s="157"/>
      <c r="Q338" s="37"/>
      <c r="R338" s="37"/>
      <c r="S338" s="157"/>
      <c r="T338" s="157"/>
      <c r="U338" s="157"/>
      <c r="V338" s="157"/>
      <c r="W338" s="157"/>
      <c r="X338" s="157"/>
      <c r="Y338" s="37"/>
      <c r="Z338" s="37"/>
    </row>
    <row r="339" spans="1:26" ht="15" customHeight="1" x14ac:dyDescent="0.2">
      <c r="A339" s="14"/>
      <c r="B339" s="14"/>
      <c r="C339" s="14"/>
      <c r="D339" s="14"/>
      <c r="E339" s="14"/>
      <c r="F339" s="14"/>
      <c r="G339" s="175"/>
      <c r="H339" s="175"/>
      <c r="I339" s="175"/>
      <c r="J339" s="37"/>
      <c r="K339" s="157"/>
      <c r="L339" s="157"/>
      <c r="M339" s="157"/>
      <c r="N339" s="157"/>
      <c r="O339" s="157"/>
      <c r="P339" s="157"/>
      <c r="Q339" s="37"/>
      <c r="R339" s="37"/>
      <c r="S339" s="157"/>
      <c r="T339" s="157"/>
      <c r="U339" s="157"/>
      <c r="V339" s="157"/>
      <c r="W339" s="157"/>
      <c r="X339" s="157"/>
      <c r="Y339" s="37"/>
      <c r="Z339" s="37"/>
    </row>
    <row r="340" spans="1:26" ht="15" customHeight="1" x14ac:dyDescent="0.2">
      <c r="A340" s="14"/>
      <c r="B340" s="14"/>
      <c r="C340" s="14"/>
      <c r="D340" s="14"/>
      <c r="E340" s="14"/>
      <c r="F340" s="14"/>
      <c r="G340" s="175"/>
      <c r="H340" s="175"/>
      <c r="I340" s="175"/>
      <c r="J340" s="37"/>
      <c r="K340" s="157"/>
      <c r="L340" s="157"/>
      <c r="M340" s="157"/>
      <c r="N340" s="157"/>
      <c r="O340" s="157"/>
      <c r="P340" s="157"/>
      <c r="Q340" s="37"/>
      <c r="R340" s="37"/>
      <c r="S340" s="157"/>
      <c r="T340" s="157"/>
      <c r="U340" s="157"/>
      <c r="V340" s="157"/>
      <c r="W340" s="157"/>
      <c r="X340" s="157"/>
      <c r="Y340" s="37"/>
      <c r="Z340" s="37"/>
    </row>
    <row r="341" spans="1:26" ht="15" customHeight="1" x14ac:dyDescent="0.2">
      <c r="A341" s="14"/>
      <c r="B341" s="14"/>
      <c r="C341" s="14"/>
      <c r="D341" s="14"/>
      <c r="E341" s="14"/>
      <c r="F341" s="14"/>
      <c r="G341" s="175"/>
      <c r="H341" s="175"/>
      <c r="I341" s="175"/>
      <c r="J341" s="37"/>
      <c r="K341" s="157"/>
      <c r="L341" s="157"/>
      <c r="M341" s="157"/>
      <c r="N341" s="157"/>
      <c r="O341" s="157"/>
      <c r="P341" s="157"/>
      <c r="Q341" s="37"/>
      <c r="R341" s="37"/>
      <c r="S341" s="157"/>
      <c r="T341" s="157"/>
      <c r="U341" s="157"/>
      <c r="V341" s="157"/>
      <c r="W341" s="157"/>
      <c r="X341" s="157"/>
      <c r="Y341" s="37"/>
      <c r="Z341" s="37"/>
    </row>
    <row r="342" spans="1:26" ht="15" customHeight="1" x14ac:dyDescent="0.2">
      <c r="A342" s="14"/>
      <c r="B342" s="14"/>
      <c r="C342" s="14"/>
      <c r="D342" s="14"/>
      <c r="E342" s="14"/>
      <c r="F342" s="14"/>
      <c r="G342" s="175"/>
      <c r="H342" s="175"/>
      <c r="I342" s="175"/>
      <c r="J342" s="37"/>
      <c r="K342" s="157"/>
      <c r="L342" s="157"/>
      <c r="M342" s="157"/>
      <c r="N342" s="157"/>
      <c r="O342" s="157"/>
      <c r="P342" s="157"/>
      <c r="Q342" s="37"/>
      <c r="R342" s="37"/>
      <c r="S342" s="157"/>
      <c r="T342" s="157"/>
      <c r="U342" s="157"/>
      <c r="V342" s="157"/>
      <c r="W342" s="157"/>
      <c r="X342" s="157"/>
      <c r="Y342" s="37"/>
      <c r="Z342" s="37"/>
    </row>
    <row r="343" spans="1:26" ht="15" customHeight="1" x14ac:dyDescent="0.2">
      <c r="A343" s="14"/>
      <c r="B343" s="14"/>
      <c r="C343" s="14"/>
      <c r="D343" s="14"/>
      <c r="E343" s="14"/>
      <c r="F343" s="14"/>
      <c r="G343" s="175"/>
      <c r="H343" s="175"/>
      <c r="I343" s="175"/>
      <c r="J343" s="37"/>
      <c r="K343" s="157"/>
      <c r="L343" s="157"/>
      <c r="M343" s="157"/>
      <c r="N343" s="157"/>
      <c r="O343" s="157"/>
      <c r="P343" s="157"/>
      <c r="Q343" s="37"/>
      <c r="R343" s="37"/>
      <c r="S343" s="157"/>
      <c r="T343" s="157"/>
      <c r="U343" s="157"/>
      <c r="V343" s="157"/>
      <c r="W343" s="157"/>
      <c r="X343" s="157"/>
      <c r="Y343" s="37"/>
      <c r="Z343" s="37"/>
    </row>
    <row r="344" spans="1:26" ht="15" customHeight="1" x14ac:dyDescent="0.2">
      <c r="A344" s="14"/>
      <c r="B344" s="14"/>
      <c r="C344" s="14"/>
      <c r="D344" s="14"/>
      <c r="E344" s="14"/>
      <c r="F344" s="14"/>
      <c r="G344" s="175"/>
      <c r="H344" s="175"/>
      <c r="I344" s="175"/>
      <c r="J344" s="37"/>
      <c r="K344" s="157"/>
      <c r="L344" s="157"/>
      <c r="M344" s="157"/>
      <c r="N344" s="157"/>
      <c r="O344" s="157"/>
      <c r="P344" s="157"/>
      <c r="Q344" s="37"/>
      <c r="R344" s="37"/>
      <c r="S344" s="157"/>
      <c r="T344" s="157"/>
      <c r="U344" s="157"/>
      <c r="V344" s="157"/>
      <c r="W344" s="157"/>
      <c r="X344" s="157"/>
      <c r="Y344" s="37"/>
      <c r="Z344" s="37"/>
    </row>
    <row r="345" spans="1:26" ht="15" customHeight="1" x14ac:dyDescent="0.2">
      <c r="A345" s="14"/>
      <c r="B345" s="14"/>
      <c r="C345" s="14"/>
      <c r="D345" s="14"/>
      <c r="E345" s="14"/>
      <c r="F345" s="14"/>
      <c r="G345" s="175"/>
      <c r="H345" s="175"/>
      <c r="I345" s="175"/>
      <c r="J345" s="37"/>
      <c r="K345" s="157"/>
      <c r="L345" s="157"/>
      <c r="M345" s="157"/>
      <c r="N345" s="157"/>
      <c r="O345" s="157"/>
      <c r="P345" s="157"/>
      <c r="Q345" s="37"/>
      <c r="R345" s="37"/>
      <c r="S345" s="157"/>
      <c r="T345" s="157"/>
      <c r="U345" s="157"/>
      <c r="V345" s="157"/>
      <c r="W345" s="157"/>
      <c r="X345" s="157"/>
      <c r="Y345" s="37"/>
      <c r="Z345" s="37"/>
    </row>
    <row r="346" spans="1:26" ht="15" customHeight="1" x14ac:dyDescent="0.2">
      <c r="A346" s="14"/>
      <c r="B346" s="14"/>
      <c r="C346" s="14"/>
      <c r="D346" s="14"/>
      <c r="E346" s="14"/>
      <c r="F346" s="14"/>
      <c r="G346" s="175"/>
      <c r="H346" s="175"/>
      <c r="I346" s="175"/>
      <c r="J346" s="37"/>
      <c r="K346" s="157"/>
      <c r="L346" s="157"/>
      <c r="M346" s="157"/>
      <c r="N346" s="157"/>
      <c r="O346" s="157"/>
      <c r="P346" s="157"/>
      <c r="Q346" s="37"/>
      <c r="R346" s="37"/>
      <c r="S346" s="157"/>
      <c r="T346" s="157"/>
      <c r="U346" s="157"/>
      <c r="V346" s="157"/>
      <c r="W346" s="157"/>
      <c r="X346" s="157"/>
      <c r="Y346" s="37"/>
      <c r="Z346" s="37"/>
    </row>
    <row r="347" spans="1:26" ht="15" customHeight="1" x14ac:dyDescent="0.2">
      <c r="A347" s="14"/>
      <c r="B347" s="14"/>
      <c r="C347" s="14"/>
      <c r="D347" s="14"/>
      <c r="E347" s="14"/>
      <c r="F347" s="14"/>
      <c r="G347" s="175"/>
      <c r="H347" s="175"/>
      <c r="I347" s="175"/>
      <c r="J347" s="37"/>
      <c r="K347" s="157"/>
      <c r="L347" s="157"/>
      <c r="M347" s="157"/>
      <c r="N347" s="157"/>
      <c r="O347" s="157"/>
      <c r="P347" s="157"/>
      <c r="Q347" s="37"/>
      <c r="R347" s="37"/>
      <c r="S347" s="157"/>
      <c r="T347" s="157"/>
      <c r="U347" s="157"/>
      <c r="V347" s="157"/>
      <c r="W347" s="157"/>
      <c r="X347" s="157"/>
      <c r="Y347" s="37"/>
      <c r="Z347" s="37"/>
    </row>
    <row r="348" spans="1:26" ht="15" customHeight="1" x14ac:dyDescent="0.2">
      <c r="A348" s="14"/>
      <c r="B348" s="14"/>
      <c r="C348" s="14"/>
      <c r="D348" s="14"/>
      <c r="E348" s="14"/>
      <c r="F348" s="14"/>
      <c r="G348" s="175"/>
      <c r="H348" s="175"/>
      <c r="I348" s="175"/>
      <c r="J348" s="37"/>
      <c r="K348" s="157"/>
      <c r="L348" s="157"/>
      <c r="M348" s="157"/>
      <c r="N348" s="157"/>
      <c r="O348" s="157"/>
      <c r="P348" s="157"/>
      <c r="Q348" s="37"/>
      <c r="R348" s="37"/>
      <c r="S348" s="157"/>
      <c r="T348" s="157"/>
      <c r="U348" s="157"/>
      <c r="V348" s="157"/>
      <c r="W348" s="157"/>
      <c r="X348" s="157"/>
      <c r="Y348" s="37"/>
      <c r="Z348" s="37"/>
    </row>
    <row r="349" spans="1:26" ht="15" customHeight="1" x14ac:dyDescent="0.2">
      <c r="A349" s="14"/>
      <c r="B349" s="14"/>
      <c r="C349" s="14"/>
      <c r="D349" s="14"/>
      <c r="E349" s="14"/>
      <c r="F349" s="14"/>
      <c r="G349" s="175"/>
      <c r="H349" s="175"/>
      <c r="I349" s="175"/>
      <c r="J349" s="37"/>
      <c r="K349" s="157"/>
      <c r="L349" s="157"/>
      <c r="M349" s="157"/>
      <c r="N349" s="157"/>
      <c r="O349" s="157"/>
      <c r="P349" s="157"/>
      <c r="Q349" s="37"/>
      <c r="R349" s="37"/>
      <c r="S349" s="157"/>
      <c r="T349" s="157"/>
      <c r="U349" s="157"/>
      <c r="V349" s="157"/>
      <c r="W349" s="157"/>
      <c r="X349" s="157"/>
      <c r="Y349" s="37"/>
      <c r="Z349" s="37"/>
    </row>
    <row r="350" spans="1:26" ht="15" customHeight="1" x14ac:dyDescent="0.2">
      <c r="A350" s="14"/>
      <c r="B350" s="14"/>
      <c r="C350" s="14"/>
      <c r="D350" s="14"/>
      <c r="E350" s="14"/>
      <c r="F350" s="14"/>
      <c r="G350" s="175"/>
      <c r="H350" s="175"/>
      <c r="I350" s="175"/>
      <c r="J350" s="37"/>
      <c r="K350" s="157"/>
      <c r="L350" s="157"/>
      <c r="M350" s="157"/>
      <c r="N350" s="157"/>
      <c r="O350" s="157"/>
      <c r="P350" s="157"/>
      <c r="Q350" s="37"/>
      <c r="R350" s="37"/>
      <c r="S350" s="157"/>
      <c r="T350" s="157"/>
      <c r="U350" s="157"/>
      <c r="V350" s="157"/>
      <c r="W350" s="157"/>
      <c r="X350" s="157"/>
      <c r="Y350" s="37"/>
      <c r="Z350" s="37"/>
    </row>
    <row r="351" spans="1:26" ht="15" customHeight="1" x14ac:dyDescent="0.2">
      <c r="A351" s="14"/>
      <c r="B351" s="14"/>
      <c r="C351" s="14"/>
      <c r="D351" s="14"/>
      <c r="E351" s="14"/>
      <c r="F351" s="14"/>
      <c r="G351" s="175"/>
      <c r="H351" s="175"/>
      <c r="I351" s="175"/>
      <c r="J351" s="37"/>
      <c r="K351" s="157"/>
      <c r="L351" s="157"/>
      <c r="M351" s="157"/>
      <c r="N351" s="157"/>
      <c r="O351" s="157"/>
      <c r="P351" s="157"/>
      <c r="Q351" s="37"/>
      <c r="R351" s="37"/>
      <c r="S351" s="157"/>
      <c r="T351" s="157"/>
      <c r="U351" s="157"/>
      <c r="V351" s="157"/>
      <c r="W351" s="157"/>
      <c r="X351" s="157"/>
      <c r="Y351" s="37"/>
      <c r="Z351" s="37"/>
    </row>
    <row r="352" spans="1:26" s="178" customFormat="1" ht="15" customHeight="1" x14ac:dyDescent="0.2">
      <c r="A352" s="14"/>
      <c r="B352" s="14"/>
      <c r="C352" s="14"/>
      <c r="D352" s="14"/>
      <c r="E352" s="14"/>
      <c r="F352" s="14"/>
      <c r="G352" s="175"/>
      <c r="H352" s="175"/>
      <c r="I352" s="175"/>
      <c r="J352" s="37"/>
      <c r="K352" s="157"/>
      <c r="L352" s="157"/>
      <c r="M352" s="157"/>
      <c r="N352" s="157"/>
      <c r="O352" s="157"/>
      <c r="P352" s="157"/>
      <c r="Q352" s="37"/>
      <c r="R352" s="37"/>
      <c r="S352" s="157"/>
      <c r="T352" s="157"/>
      <c r="U352" s="157"/>
      <c r="V352" s="157"/>
      <c r="W352" s="157"/>
      <c r="X352" s="157"/>
      <c r="Y352" s="37"/>
      <c r="Z352" s="37"/>
    </row>
    <row r="353" spans="1:26" ht="15" customHeight="1" x14ac:dyDescent="0.2">
      <c r="A353" s="155"/>
      <c r="B353" s="155"/>
      <c r="C353" s="155"/>
      <c r="D353" s="155"/>
      <c r="E353" s="155"/>
      <c r="F353" s="155"/>
      <c r="G353" s="174"/>
      <c r="H353" s="174"/>
      <c r="I353" s="174"/>
      <c r="J353" s="37"/>
      <c r="K353" s="157"/>
      <c r="L353" s="157"/>
      <c r="M353" s="157"/>
      <c r="N353" s="157"/>
      <c r="O353" s="157"/>
      <c r="P353" s="157"/>
      <c r="Q353" s="37"/>
      <c r="R353" s="37"/>
      <c r="S353" s="157"/>
      <c r="T353" s="157"/>
      <c r="U353" s="157"/>
      <c r="V353" s="157"/>
      <c r="W353" s="157"/>
      <c r="X353" s="157"/>
      <c r="Y353" s="37"/>
      <c r="Z353" s="37"/>
    </row>
    <row r="354" spans="1:26" ht="15" customHeight="1" x14ac:dyDescent="0.2">
      <c r="A354" s="155"/>
      <c r="B354" s="155"/>
      <c r="C354" s="155"/>
      <c r="D354" s="155"/>
      <c r="E354" s="155"/>
      <c r="F354" s="155"/>
      <c r="G354" s="174"/>
      <c r="H354" s="174"/>
      <c r="I354" s="174"/>
      <c r="J354" s="37"/>
      <c r="K354" s="157"/>
      <c r="L354" s="157"/>
      <c r="M354" s="157"/>
      <c r="N354" s="157"/>
      <c r="O354" s="157"/>
      <c r="P354" s="157"/>
      <c r="Q354" s="37"/>
      <c r="R354" s="37"/>
      <c r="S354" s="157"/>
      <c r="T354" s="157"/>
      <c r="U354" s="157"/>
      <c r="V354" s="157"/>
      <c r="W354" s="157"/>
      <c r="X354" s="157"/>
      <c r="Y354" s="37"/>
      <c r="Z354" s="37"/>
    </row>
    <row r="355" spans="1:26" ht="15" customHeight="1" x14ac:dyDescent="0.2">
      <c r="A355" s="14"/>
      <c r="B355" s="14"/>
      <c r="C355" s="14"/>
      <c r="D355" s="14"/>
      <c r="E355" s="14"/>
      <c r="F355" s="14"/>
      <c r="G355" s="175"/>
      <c r="H355" s="175"/>
      <c r="I355" s="175"/>
      <c r="J355" s="37"/>
      <c r="K355" s="157"/>
      <c r="L355" s="157"/>
      <c r="M355" s="157"/>
      <c r="N355" s="157"/>
      <c r="O355" s="157"/>
      <c r="P355" s="157"/>
      <c r="Q355" s="37"/>
      <c r="R355" s="37"/>
      <c r="S355" s="157"/>
      <c r="T355" s="157"/>
      <c r="U355" s="157"/>
      <c r="V355" s="157"/>
      <c r="W355" s="157"/>
      <c r="X355" s="157"/>
      <c r="Y355" s="37"/>
      <c r="Z355" s="37"/>
    </row>
    <row r="356" spans="1:26" ht="15" customHeight="1" x14ac:dyDescent="0.2">
      <c r="A356" s="14"/>
      <c r="B356" s="14"/>
      <c r="C356" s="14"/>
      <c r="D356" s="14"/>
      <c r="E356" s="14"/>
      <c r="F356" s="14"/>
      <c r="G356" s="175"/>
      <c r="H356" s="175"/>
      <c r="I356" s="175"/>
      <c r="J356" s="37"/>
      <c r="K356" s="157"/>
      <c r="L356" s="157"/>
      <c r="M356" s="157"/>
      <c r="N356" s="157"/>
      <c r="O356" s="157"/>
      <c r="P356" s="157"/>
      <c r="Q356" s="37"/>
      <c r="R356" s="37"/>
      <c r="S356" s="157"/>
      <c r="T356" s="157"/>
      <c r="U356" s="157"/>
      <c r="V356" s="157"/>
      <c r="W356" s="157"/>
      <c r="X356" s="157"/>
      <c r="Y356" s="37"/>
      <c r="Z356" s="37"/>
    </row>
    <row r="357" spans="1:26" ht="15" customHeight="1" x14ac:dyDescent="0.2">
      <c r="A357" s="14"/>
      <c r="B357" s="14"/>
      <c r="C357" s="14"/>
      <c r="D357" s="14"/>
      <c r="E357" s="14"/>
      <c r="F357" s="14"/>
      <c r="G357" s="175"/>
      <c r="H357" s="175"/>
      <c r="I357" s="175"/>
      <c r="J357" s="37"/>
      <c r="K357" s="157"/>
      <c r="L357" s="157"/>
      <c r="M357" s="157"/>
      <c r="N357" s="157"/>
      <c r="O357" s="157"/>
      <c r="P357" s="157"/>
      <c r="Q357" s="37"/>
      <c r="R357" s="37"/>
      <c r="S357" s="157"/>
      <c r="T357" s="157"/>
      <c r="U357" s="157"/>
      <c r="V357" s="157"/>
      <c r="W357" s="157"/>
      <c r="X357" s="157"/>
      <c r="Y357" s="37"/>
      <c r="Z357" s="37"/>
    </row>
    <row r="358" spans="1:26" ht="15" customHeight="1" x14ac:dyDescent="0.2">
      <c r="A358" s="14"/>
      <c r="B358" s="14"/>
      <c r="C358" s="14"/>
      <c r="D358" s="14"/>
      <c r="E358" s="14"/>
      <c r="F358" s="14"/>
      <c r="G358" s="175"/>
      <c r="H358" s="175"/>
      <c r="I358" s="175"/>
      <c r="J358" s="37"/>
      <c r="K358" s="157"/>
      <c r="L358" s="157"/>
      <c r="M358" s="157"/>
      <c r="N358" s="157"/>
      <c r="O358" s="157"/>
      <c r="P358" s="157"/>
      <c r="Q358" s="37"/>
      <c r="R358" s="37"/>
      <c r="S358" s="157"/>
      <c r="T358" s="157"/>
      <c r="U358" s="157"/>
      <c r="V358" s="157"/>
      <c r="W358" s="157"/>
      <c r="X358" s="157"/>
      <c r="Y358" s="37"/>
      <c r="Z358" s="37"/>
    </row>
    <row r="359" spans="1:26" ht="15" customHeight="1" x14ac:dyDescent="0.2">
      <c r="A359" s="14"/>
      <c r="B359" s="14"/>
      <c r="C359" s="14"/>
      <c r="D359" s="14"/>
      <c r="E359" s="14"/>
      <c r="F359" s="14"/>
      <c r="G359" s="175"/>
      <c r="H359" s="175"/>
      <c r="I359" s="175"/>
      <c r="J359" s="37"/>
      <c r="K359" s="157"/>
      <c r="L359" s="157"/>
      <c r="M359" s="157"/>
      <c r="N359" s="157"/>
      <c r="O359" s="157"/>
      <c r="P359" s="157"/>
      <c r="Q359" s="37"/>
      <c r="R359" s="37"/>
      <c r="S359" s="157"/>
      <c r="T359" s="157"/>
      <c r="U359" s="157"/>
      <c r="V359" s="157"/>
      <c r="W359" s="157"/>
      <c r="X359" s="157"/>
      <c r="Y359" s="37"/>
      <c r="Z359" s="37"/>
    </row>
    <row r="360" spans="1:26" ht="15" customHeight="1" x14ac:dyDescent="0.2">
      <c r="A360" s="14"/>
      <c r="B360" s="14"/>
      <c r="C360" s="14"/>
      <c r="D360" s="14"/>
      <c r="E360" s="14"/>
      <c r="F360" s="14"/>
      <c r="G360" s="175"/>
      <c r="H360" s="175"/>
      <c r="I360" s="175"/>
      <c r="J360" s="37"/>
      <c r="K360" s="157"/>
      <c r="L360" s="157"/>
      <c r="M360" s="157"/>
      <c r="N360" s="157"/>
      <c r="O360" s="157"/>
      <c r="P360" s="157"/>
      <c r="Q360" s="37"/>
      <c r="R360" s="37"/>
      <c r="S360" s="157"/>
      <c r="T360" s="157"/>
      <c r="U360" s="157"/>
      <c r="V360" s="157"/>
      <c r="W360" s="157"/>
      <c r="X360" s="157"/>
      <c r="Y360" s="37"/>
      <c r="Z360" s="37"/>
    </row>
    <row r="361" spans="1:26" ht="15" customHeight="1" x14ac:dyDescent="0.2">
      <c r="A361" s="14"/>
      <c r="B361" s="14"/>
      <c r="C361" s="14"/>
      <c r="D361" s="14"/>
      <c r="E361" s="14"/>
      <c r="F361" s="14"/>
      <c r="G361" s="175"/>
      <c r="H361" s="175"/>
      <c r="I361" s="175"/>
      <c r="J361" s="37"/>
      <c r="K361" s="157"/>
      <c r="L361" s="157"/>
      <c r="M361" s="157"/>
      <c r="N361" s="157"/>
      <c r="O361" s="157"/>
      <c r="P361" s="157"/>
      <c r="Q361" s="37"/>
      <c r="R361" s="37"/>
      <c r="S361" s="157"/>
      <c r="T361" s="157"/>
      <c r="U361" s="157"/>
      <c r="V361" s="157"/>
      <c r="W361" s="157"/>
      <c r="X361" s="157"/>
      <c r="Y361" s="37"/>
      <c r="Z361" s="37"/>
    </row>
    <row r="362" spans="1:26" ht="15" customHeight="1" x14ac:dyDescent="0.2">
      <c r="A362" s="14"/>
      <c r="B362" s="14"/>
      <c r="C362" s="14"/>
      <c r="D362" s="14"/>
      <c r="E362" s="14"/>
      <c r="F362" s="14"/>
      <c r="G362" s="175"/>
      <c r="H362" s="175"/>
      <c r="I362" s="175"/>
      <c r="J362" s="37"/>
      <c r="K362" s="157"/>
      <c r="L362" s="157"/>
      <c r="M362" s="157"/>
      <c r="N362" s="157"/>
      <c r="O362" s="157"/>
      <c r="P362" s="157"/>
      <c r="Q362" s="37"/>
      <c r="R362" s="37"/>
      <c r="S362" s="157"/>
      <c r="T362" s="157"/>
      <c r="U362" s="157"/>
      <c r="V362" s="157"/>
      <c r="W362" s="157"/>
      <c r="X362" s="157"/>
      <c r="Y362" s="37"/>
      <c r="Z362" s="37"/>
    </row>
    <row r="363" spans="1:26" ht="15" customHeight="1" x14ac:dyDescent="0.2">
      <c r="A363" s="14"/>
      <c r="B363" s="14"/>
      <c r="C363" s="14"/>
      <c r="D363" s="14"/>
      <c r="E363" s="14"/>
      <c r="F363" s="14"/>
      <c r="G363" s="175"/>
      <c r="H363" s="175"/>
      <c r="I363" s="175"/>
      <c r="J363" s="37"/>
      <c r="K363" s="157"/>
      <c r="L363" s="157"/>
      <c r="M363" s="157"/>
      <c r="N363" s="157"/>
      <c r="O363" s="157"/>
      <c r="P363" s="157"/>
      <c r="Q363" s="37"/>
      <c r="R363" s="37"/>
      <c r="S363" s="157"/>
      <c r="T363" s="157"/>
      <c r="U363" s="157"/>
      <c r="V363" s="157"/>
      <c r="W363" s="157"/>
      <c r="X363" s="157"/>
      <c r="Y363" s="37"/>
      <c r="Z363" s="37"/>
    </row>
    <row r="364" spans="1:26" ht="15" customHeight="1" x14ac:dyDescent="0.2">
      <c r="A364" s="14"/>
      <c r="B364" s="14"/>
      <c r="C364" s="14"/>
      <c r="D364" s="14"/>
      <c r="E364" s="14"/>
      <c r="F364" s="14"/>
      <c r="G364" s="175"/>
      <c r="H364" s="175"/>
      <c r="I364" s="175"/>
      <c r="J364" s="37"/>
      <c r="K364" s="157"/>
      <c r="L364" s="157"/>
      <c r="M364" s="157"/>
      <c r="N364" s="157"/>
      <c r="O364" s="157"/>
      <c r="P364" s="157"/>
      <c r="Q364" s="37"/>
      <c r="R364" s="37"/>
      <c r="S364" s="157"/>
      <c r="T364" s="157"/>
      <c r="U364" s="157"/>
      <c r="V364" s="157"/>
      <c r="W364" s="157"/>
      <c r="X364" s="157"/>
      <c r="Y364" s="37"/>
      <c r="Z364" s="37"/>
    </row>
    <row r="365" spans="1:26" ht="15" customHeight="1" x14ac:dyDescent="0.2">
      <c r="A365" s="14"/>
      <c r="B365" s="14"/>
      <c r="C365" s="14"/>
      <c r="D365" s="14"/>
      <c r="E365" s="14"/>
      <c r="F365" s="14"/>
      <c r="G365" s="175"/>
      <c r="H365" s="175"/>
      <c r="I365" s="175"/>
      <c r="J365" s="37"/>
      <c r="K365" s="157"/>
      <c r="L365" s="157"/>
      <c r="M365" s="157"/>
      <c r="N365" s="157"/>
      <c r="O365" s="157"/>
      <c r="P365" s="157"/>
      <c r="Q365" s="37"/>
      <c r="R365" s="37"/>
      <c r="S365" s="157"/>
      <c r="T365" s="157"/>
      <c r="U365" s="157"/>
      <c r="V365" s="157"/>
      <c r="W365" s="157"/>
      <c r="X365" s="157"/>
      <c r="Y365" s="37"/>
      <c r="Z365" s="37"/>
    </row>
    <row r="366" spans="1:26" ht="15" customHeight="1" x14ac:dyDescent="0.2">
      <c r="A366" s="14"/>
      <c r="B366" s="14"/>
      <c r="C366" s="14"/>
      <c r="D366" s="14"/>
      <c r="E366" s="14"/>
      <c r="F366" s="14"/>
      <c r="G366" s="175"/>
      <c r="H366" s="175"/>
      <c r="I366" s="175"/>
      <c r="J366" s="37"/>
      <c r="K366" s="157"/>
      <c r="L366" s="157"/>
      <c r="M366" s="157"/>
      <c r="N366" s="157"/>
      <c r="O366" s="157"/>
      <c r="P366" s="157"/>
      <c r="Q366" s="37"/>
      <c r="R366" s="37"/>
      <c r="S366" s="157"/>
      <c r="T366" s="157"/>
      <c r="U366" s="157"/>
      <c r="V366" s="157"/>
      <c r="W366" s="157"/>
      <c r="X366" s="157"/>
      <c r="Y366" s="37"/>
      <c r="Z366" s="37"/>
    </row>
    <row r="367" spans="1:26" ht="15" customHeight="1" x14ac:dyDescent="0.2">
      <c r="A367" s="14"/>
      <c r="B367" s="14"/>
      <c r="C367" s="14"/>
      <c r="D367" s="14"/>
      <c r="E367" s="14"/>
      <c r="F367" s="14"/>
      <c r="G367" s="175"/>
      <c r="H367" s="175"/>
      <c r="I367" s="175"/>
      <c r="J367" s="37"/>
      <c r="K367" s="157"/>
      <c r="L367" s="157"/>
      <c r="M367" s="157"/>
      <c r="N367" s="157"/>
      <c r="O367" s="157"/>
      <c r="P367" s="157"/>
      <c r="Q367" s="37"/>
      <c r="R367" s="37"/>
      <c r="S367" s="157"/>
      <c r="T367" s="157"/>
      <c r="U367" s="157"/>
      <c r="V367" s="157"/>
      <c r="W367" s="157"/>
      <c r="X367" s="157"/>
      <c r="Y367" s="37"/>
      <c r="Z367" s="37"/>
    </row>
    <row r="368" spans="1:26" ht="15" customHeight="1" x14ac:dyDescent="0.2">
      <c r="A368" s="14"/>
      <c r="B368" s="14"/>
      <c r="C368" s="14"/>
      <c r="D368" s="14"/>
      <c r="E368" s="14"/>
      <c r="F368" s="14"/>
      <c r="G368" s="175"/>
      <c r="H368" s="175"/>
      <c r="I368" s="175"/>
      <c r="J368" s="37"/>
      <c r="K368" s="157"/>
      <c r="L368" s="157"/>
      <c r="M368" s="157"/>
      <c r="N368" s="157"/>
      <c r="O368" s="157"/>
      <c r="P368" s="157"/>
      <c r="Q368" s="37"/>
      <c r="R368" s="37"/>
      <c r="S368" s="157"/>
      <c r="T368" s="157"/>
      <c r="U368" s="157"/>
      <c r="V368" s="157"/>
      <c r="W368" s="157"/>
      <c r="X368" s="157"/>
      <c r="Y368" s="37"/>
      <c r="Z368" s="37"/>
    </row>
    <row r="369" spans="1:26" ht="15" customHeight="1" x14ac:dyDescent="0.2">
      <c r="A369" s="14"/>
      <c r="B369" s="14"/>
      <c r="C369" s="14"/>
      <c r="D369" s="14"/>
      <c r="E369" s="14"/>
      <c r="F369" s="14"/>
      <c r="G369" s="175"/>
      <c r="H369" s="175"/>
      <c r="I369" s="175"/>
      <c r="J369" s="37"/>
      <c r="K369" s="157"/>
      <c r="L369" s="157"/>
      <c r="M369" s="157"/>
      <c r="N369" s="157"/>
      <c r="O369" s="157"/>
      <c r="P369" s="157"/>
      <c r="Q369" s="37"/>
      <c r="R369" s="37"/>
      <c r="S369" s="157"/>
      <c r="T369" s="157"/>
      <c r="U369" s="157"/>
      <c r="V369" s="157"/>
      <c r="W369" s="157"/>
      <c r="X369" s="157"/>
      <c r="Y369" s="37"/>
      <c r="Z369" s="37"/>
    </row>
    <row r="370" spans="1:26" ht="15" customHeight="1" x14ac:dyDescent="0.2">
      <c r="A370" s="14"/>
      <c r="B370" s="14"/>
      <c r="C370" s="14"/>
      <c r="D370" s="14"/>
      <c r="E370" s="14"/>
      <c r="F370" s="14"/>
      <c r="G370" s="175"/>
      <c r="H370" s="175"/>
      <c r="I370" s="175"/>
      <c r="J370" s="37"/>
      <c r="K370" s="157"/>
      <c r="L370" s="157"/>
      <c r="M370" s="157"/>
      <c r="N370" s="157"/>
      <c r="O370" s="157"/>
      <c r="P370" s="157"/>
      <c r="Q370" s="37"/>
      <c r="R370" s="37"/>
      <c r="S370" s="157"/>
      <c r="T370" s="157"/>
      <c r="U370" s="157"/>
      <c r="V370" s="157"/>
      <c r="W370" s="157"/>
      <c r="X370" s="157"/>
      <c r="Y370" s="37"/>
      <c r="Z370" s="37"/>
    </row>
    <row r="371" spans="1:26" ht="15" customHeight="1" x14ac:dyDescent="0.2">
      <c r="A371" s="14"/>
      <c r="B371" s="14"/>
      <c r="C371" s="14"/>
      <c r="D371" s="14"/>
      <c r="E371" s="14"/>
      <c r="F371" s="14"/>
      <c r="G371" s="175"/>
      <c r="H371" s="175"/>
      <c r="I371" s="175"/>
      <c r="J371" s="37"/>
      <c r="K371" s="157"/>
      <c r="L371" s="157"/>
      <c r="M371" s="157"/>
      <c r="N371" s="157"/>
      <c r="O371" s="157"/>
      <c r="P371" s="157"/>
      <c r="Q371" s="37"/>
      <c r="R371" s="37"/>
      <c r="S371" s="157"/>
      <c r="T371" s="157"/>
      <c r="U371" s="157"/>
      <c r="V371" s="157"/>
      <c r="W371" s="157"/>
      <c r="X371" s="157"/>
      <c r="Y371" s="37"/>
      <c r="Z371" s="37"/>
    </row>
    <row r="372" spans="1:26" ht="15" customHeight="1" x14ac:dyDescent="0.2">
      <c r="A372" s="155"/>
      <c r="B372" s="155"/>
      <c r="C372" s="155"/>
      <c r="D372" s="155"/>
      <c r="E372" s="155"/>
      <c r="F372" s="155"/>
      <c r="G372" s="174"/>
      <c r="H372" s="174"/>
      <c r="I372" s="174"/>
      <c r="J372" s="37"/>
      <c r="K372" s="157"/>
      <c r="L372" s="157"/>
      <c r="M372" s="157"/>
      <c r="N372" s="157"/>
      <c r="O372" s="157"/>
      <c r="P372" s="157"/>
      <c r="Q372" s="37"/>
      <c r="R372" s="37"/>
      <c r="S372" s="157"/>
      <c r="T372" s="157"/>
      <c r="U372" s="157"/>
      <c r="V372" s="157"/>
      <c r="W372" s="157"/>
      <c r="X372" s="157"/>
      <c r="Y372" s="37"/>
      <c r="Z372" s="37"/>
    </row>
    <row r="373" spans="1:26" ht="15" customHeight="1" x14ac:dyDescent="0.2">
      <c r="A373" s="14"/>
      <c r="B373" s="14"/>
      <c r="C373" s="14"/>
      <c r="D373" s="14"/>
      <c r="E373" s="14"/>
      <c r="F373" s="14"/>
      <c r="G373" s="175"/>
      <c r="H373" s="175"/>
      <c r="I373" s="175"/>
      <c r="J373" s="37"/>
      <c r="K373" s="157"/>
      <c r="L373" s="157"/>
      <c r="M373" s="157"/>
      <c r="N373" s="157"/>
      <c r="O373" s="157"/>
      <c r="P373" s="157"/>
      <c r="Q373" s="37"/>
      <c r="R373" s="37"/>
      <c r="S373" s="157"/>
      <c r="T373" s="157"/>
      <c r="U373" s="157"/>
      <c r="V373" s="157"/>
      <c r="W373" s="157"/>
      <c r="X373" s="157"/>
      <c r="Y373" s="37"/>
      <c r="Z373" s="37"/>
    </row>
    <row r="374" spans="1:26" ht="15" customHeight="1" x14ac:dyDescent="0.2">
      <c r="A374" s="14"/>
      <c r="B374" s="14"/>
      <c r="C374" s="14"/>
      <c r="D374" s="14"/>
      <c r="E374" s="14"/>
      <c r="F374" s="14"/>
      <c r="G374" s="175"/>
      <c r="H374" s="175"/>
      <c r="I374" s="175"/>
      <c r="J374" s="37"/>
      <c r="K374" s="157"/>
      <c r="L374" s="157"/>
      <c r="M374" s="157"/>
      <c r="N374" s="157"/>
      <c r="O374" s="157"/>
      <c r="P374" s="157"/>
      <c r="Q374" s="37"/>
      <c r="R374" s="37"/>
      <c r="S374" s="157"/>
      <c r="T374" s="157"/>
      <c r="U374" s="157"/>
      <c r="V374" s="157"/>
      <c r="W374" s="157"/>
      <c r="X374" s="157"/>
      <c r="Y374" s="37"/>
      <c r="Z374" s="37"/>
    </row>
    <row r="375" spans="1:26" ht="15" customHeight="1" x14ac:dyDescent="0.2">
      <c r="A375" s="14"/>
      <c r="B375" s="14"/>
      <c r="C375" s="14"/>
      <c r="D375" s="14"/>
      <c r="E375" s="14"/>
      <c r="F375" s="14"/>
      <c r="G375" s="175"/>
      <c r="H375" s="175"/>
      <c r="I375" s="175"/>
      <c r="J375" s="37"/>
      <c r="K375" s="157"/>
      <c r="L375" s="157"/>
      <c r="M375" s="157"/>
      <c r="N375" s="157"/>
      <c r="O375" s="157"/>
      <c r="P375" s="157"/>
      <c r="Q375" s="37"/>
      <c r="R375" s="37"/>
      <c r="S375" s="157"/>
      <c r="T375" s="157"/>
      <c r="U375" s="157"/>
      <c r="V375" s="157"/>
      <c r="W375" s="157"/>
      <c r="X375" s="157"/>
      <c r="Y375" s="37"/>
      <c r="Z375" s="37"/>
    </row>
    <row r="376" spans="1:26" ht="15" customHeight="1" x14ac:dyDescent="0.2">
      <c r="A376" s="14"/>
      <c r="B376" s="14"/>
      <c r="C376" s="14"/>
      <c r="D376" s="14"/>
      <c r="E376" s="14"/>
      <c r="F376" s="14"/>
      <c r="G376" s="175"/>
      <c r="H376" s="175"/>
      <c r="I376" s="175"/>
      <c r="J376" s="37"/>
      <c r="K376" s="157"/>
      <c r="L376" s="157"/>
      <c r="M376" s="157"/>
      <c r="N376" s="157"/>
      <c r="O376" s="157"/>
      <c r="P376" s="157"/>
      <c r="Q376" s="37"/>
      <c r="R376" s="37"/>
      <c r="S376" s="157"/>
      <c r="T376" s="157"/>
      <c r="U376" s="157"/>
      <c r="V376" s="157"/>
      <c r="W376" s="157"/>
      <c r="X376" s="157"/>
      <c r="Y376" s="37"/>
      <c r="Z376" s="37"/>
    </row>
    <row r="377" spans="1:26" ht="15" customHeight="1" x14ac:dyDescent="0.2">
      <c r="A377" s="14"/>
      <c r="B377" s="14"/>
      <c r="C377" s="14"/>
      <c r="D377" s="14"/>
      <c r="E377" s="14"/>
      <c r="F377" s="14"/>
      <c r="G377" s="175"/>
      <c r="H377" s="175"/>
      <c r="I377" s="175"/>
      <c r="J377" s="37"/>
      <c r="K377" s="157"/>
      <c r="L377" s="157"/>
      <c r="M377" s="157"/>
      <c r="N377" s="157"/>
      <c r="O377" s="157"/>
      <c r="P377" s="157"/>
      <c r="Q377" s="37"/>
      <c r="R377" s="37"/>
      <c r="S377" s="157"/>
      <c r="T377" s="157"/>
      <c r="U377" s="157"/>
      <c r="V377" s="157"/>
      <c r="W377" s="157"/>
      <c r="X377" s="157"/>
      <c r="Y377" s="37"/>
      <c r="Z377" s="37"/>
    </row>
    <row r="378" spans="1:26" ht="15" customHeight="1" x14ac:dyDescent="0.2">
      <c r="A378" s="14"/>
      <c r="B378" s="14"/>
      <c r="C378" s="14"/>
      <c r="D378" s="14"/>
      <c r="E378" s="14"/>
      <c r="F378" s="14"/>
      <c r="G378" s="175"/>
      <c r="H378" s="175"/>
      <c r="I378" s="175"/>
      <c r="J378" s="37"/>
      <c r="K378" s="157"/>
      <c r="L378" s="157"/>
      <c r="M378" s="157"/>
      <c r="N378" s="157"/>
      <c r="O378" s="157"/>
      <c r="P378" s="157"/>
      <c r="Q378" s="37"/>
      <c r="R378" s="37"/>
      <c r="S378" s="157"/>
      <c r="T378" s="157"/>
      <c r="U378" s="157"/>
      <c r="V378" s="157"/>
      <c r="W378" s="157"/>
      <c r="X378" s="157"/>
      <c r="Y378" s="37"/>
      <c r="Z378" s="37"/>
    </row>
    <row r="379" spans="1:26" ht="15" customHeight="1" x14ac:dyDescent="0.2">
      <c r="A379" s="14"/>
      <c r="B379" s="14"/>
      <c r="C379" s="14"/>
      <c r="D379" s="14"/>
      <c r="E379" s="14"/>
      <c r="F379" s="14"/>
      <c r="G379" s="175"/>
      <c r="H379" s="175"/>
      <c r="I379" s="175"/>
      <c r="J379" s="37"/>
      <c r="K379" s="157"/>
      <c r="L379" s="157"/>
      <c r="M379" s="157"/>
      <c r="N379" s="157"/>
      <c r="O379" s="157"/>
      <c r="P379" s="157"/>
      <c r="Q379" s="37"/>
      <c r="R379" s="37"/>
      <c r="S379" s="157"/>
      <c r="T379" s="157"/>
      <c r="U379" s="157"/>
      <c r="V379" s="157"/>
      <c r="W379" s="157"/>
      <c r="X379" s="157"/>
      <c r="Y379" s="37"/>
      <c r="Z379" s="37"/>
    </row>
    <row r="380" spans="1:26" ht="15" customHeight="1" x14ac:dyDescent="0.2">
      <c r="A380" s="14"/>
      <c r="B380" s="14"/>
      <c r="C380" s="14"/>
      <c r="D380" s="14"/>
      <c r="E380" s="14"/>
      <c r="F380" s="14"/>
      <c r="G380" s="175"/>
      <c r="H380" s="175"/>
      <c r="I380" s="175"/>
      <c r="J380" s="37"/>
      <c r="K380" s="157"/>
      <c r="L380" s="157"/>
      <c r="M380" s="157"/>
      <c r="N380" s="157"/>
      <c r="O380" s="157"/>
      <c r="P380" s="157"/>
      <c r="Q380" s="37"/>
      <c r="R380" s="37"/>
      <c r="S380" s="157"/>
      <c r="T380" s="157"/>
      <c r="U380" s="157"/>
      <c r="V380" s="157"/>
      <c r="W380" s="157"/>
      <c r="X380" s="157"/>
      <c r="Y380" s="37"/>
      <c r="Z380" s="37"/>
    </row>
    <row r="381" spans="1:26" ht="15" customHeight="1" x14ac:dyDescent="0.2">
      <c r="A381" s="14"/>
      <c r="B381" s="14"/>
      <c r="C381" s="14"/>
      <c r="D381" s="14"/>
      <c r="E381" s="14"/>
      <c r="F381" s="14"/>
      <c r="G381" s="175"/>
      <c r="H381" s="175"/>
      <c r="I381" s="175"/>
      <c r="J381" s="37"/>
      <c r="K381" s="157"/>
      <c r="L381" s="157"/>
      <c r="M381" s="157"/>
      <c r="N381" s="157"/>
      <c r="O381" s="157"/>
      <c r="P381" s="157"/>
      <c r="Q381" s="37"/>
      <c r="R381" s="37"/>
      <c r="S381" s="157"/>
      <c r="T381" s="157"/>
      <c r="U381" s="157"/>
      <c r="V381" s="157"/>
      <c r="W381" s="157"/>
      <c r="X381" s="157"/>
      <c r="Y381" s="37"/>
      <c r="Z381" s="37"/>
    </row>
    <row r="382" spans="1:26" ht="15" customHeight="1" x14ac:dyDescent="0.2">
      <c r="A382" s="14"/>
      <c r="B382" s="14"/>
      <c r="C382" s="14"/>
      <c r="D382" s="14"/>
      <c r="E382" s="14"/>
      <c r="F382" s="14"/>
      <c r="G382" s="175"/>
      <c r="H382" s="175"/>
      <c r="I382" s="175"/>
      <c r="J382" s="37"/>
      <c r="K382" s="157"/>
      <c r="L382" s="157"/>
      <c r="M382" s="157"/>
      <c r="N382" s="157"/>
      <c r="O382" s="157"/>
      <c r="P382" s="157"/>
      <c r="Q382" s="37"/>
      <c r="R382" s="37"/>
      <c r="S382" s="157"/>
      <c r="T382" s="157"/>
      <c r="U382" s="157"/>
      <c r="V382" s="157"/>
      <c r="W382" s="157"/>
      <c r="X382" s="157"/>
      <c r="Y382" s="37"/>
      <c r="Z382" s="37"/>
    </row>
    <row r="383" spans="1:26" ht="15" customHeight="1" x14ac:dyDescent="0.2">
      <c r="A383" s="14"/>
      <c r="B383" s="14"/>
      <c r="C383" s="14"/>
      <c r="D383" s="14"/>
      <c r="E383" s="14"/>
      <c r="F383" s="14"/>
      <c r="G383" s="175"/>
      <c r="H383" s="175"/>
      <c r="I383" s="175"/>
      <c r="J383" s="37"/>
      <c r="K383" s="157"/>
      <c r="L383" s="157"/>
      <c r="M383" s="157"/>
      <c r="N383" s="157"/>
      <c r="O383" s="157"/>
      <c r="P383" s="157"/>
      <c r="Q383" s="37"/>
      <c r="R383" s="37"/>
      <c r="S383" s="157"/>
      <c r="T383" s="157"/>
      <c r="U383" s="157"/>
      <c r="V383" s="157"/>
      <c r="W383" s="157"/>
      <c r="X383" s="157"/>
      <c r="Y383" s="37"/>
      <c r="Z383" s="37"/>
    </row>
    <row r="384" spans="1:26" ht="15" customHeight="1" x14ac:dyDescent="0.2">
      <c r="A384" s="14"/>
      <c r="B384" s="14"/>
      <c r="C384" s="14"/>
      <c r="D384" s="14"/>
      <c r="E384" s="14"/>
      <c r="F384" s="14"/>
      <c r="G384" s="175"/>
      <c r="H384" s="175"/>
      <c r="I384" s="175"/>
      <c r="J384" s="37"/>
      <c r="K384" s="157"/>
      <c r="L384" s="157"/>
      <c r="M384" s="157"/>
      <c r="N384" s="157"/>
      <c r="O384" s="157"/>
      <c r="P384" s="157"/>
      <c r="Q384" s="37"/>
      <c r="R384" s="37"/>
      <c r="S384" s="157"/>
      <c r="T384" s="157"/>
      <c r="U384" s="157"/>
      <c r="V384" s="157"/>
      <c r="W384" s="157"/>
      <c r="X384" s="157"/>
      <c r="Y384" s="37"/>
      <c r="Z384" s="37"/>
    </row>
    <row r="385" spans="1:26" ht="15" customHeight="1" x14ac:dyDescent="0.2">
      <c r="A385" s="14"/>
      <c r="B385" s="14"/>
      <c r="C385" s="14"/>
      <c r="D385" s="14"/>
      <c r="E385" s="14"/>
      <c r="F385" s="14"/>
      <c r="G385" s="175"/>
      <c r="H385" s="175"/>
      <c r="I385" s="175"/>
      <c r="J385" s="37"/>
      <c r="K385" s="157"/>
      <c r="L385" s="157"/>
      <c r="M385" s="157"/>
      <c r="N385" s="157"/>
      <c r="O385" s="157"/>
      <c r="P385" s="157"/>
      <c r="Q385" s="37"/>
      <c r="R385" s="37"/>
      <c r="S385" s="157"/>
      <c r="T385" s="157"/>
      <c r="U385" s="157"/>
      <c r="V385" s="157"/>
      <c r="W385" s="157"/>
      <c r="X385" s="157"/>
      <c r="Y385" s="37"/>
      <c r="Z385" s="37"/>
    </row>
    <row r="386" spans="1:26" ht="15" customHeight="1" x14ac:dyDescent="0.2">
      <c r="A386" s="14"/>
      <c r="B386" s="14"/>
      <c r="C386" s="14"/>
      <c r="D386" s="14"/>
      <c r="E386" s="14"/>
      <c r="F386" s="14"/>
      <c r="G386" s="175"/>
      <c r="H386" s="175"/>
      <c r="I386" s="175"/>
      <c r="J386" s="37"/>
      <c r="K386" s="157"/>
      <c r="L386" s="157"/>
      <c r="M386" s="157"/>
      <c r="N386" s="157"/>
      <c r="O386" s="157"/>
      <c r="P386" s="157"/>
      <c r="Q386" s="37"/>
      <c r="R386" s="37"/>
      <c r="S386" s="157"/>
      <c r="T386" s="157"/>
      <c r="U386" s="157"/>
      <c r="V386" s="157"/>
      <c r="W386" s="157"/>
      <c r="X386" s="157"/>
      <c r="Y386" s="37"/>
      <c r="Z386" s="37"/>
    </row>
    <row r="387" spans="1:26" ht="15" customHeight="1" x14ac:dyDescent="0.2">
      <c r="A387" s="14"/>
      <c r="B387" s="14"/>
      <c r="C387" s="14"/>
      <c r="D387" s="14"/>
      <c r="E387" s="14"/>
      <c r="F387" s="14"/>
      <c r="G387" s="175"/>
      <c r="H387" s="175"/>
      <c r="I387" s="175"/>
      <c r="J387" s="37"/>
      <c r="K387" s="157"/>
      <c r="L387" s="157"/>
      <c r="M387" s="157"/>
      <c r="N387" s="157"/>
      <c r="O387" s="157"/>
      <c r="P387" s="157"/>
      <c r="Q387" s="37"/>
      <c r="R387" s="37"/>
      <c r="S387" s="157"/>
      <c r="T387" s="157"/>
      <c r="U387" s="157"/>
      <c r="V387" s="157"/>
      <c r="W387" s="157"/>
      <c r="X387" s="157"/>
      <c r="Y387" s="37"/>
      <c r="Z387" s="37"/>
    </row>
    <row r="388" spans="1:26" ht="15" customHeight="1" x14ac:dyDescent="0.2">
      <c r="A388" s="14"/>
      <c r="B388" s="14"/>
      <c r="C388" s="14"/>
      <c r="D388" s="14"/>
      <c r="E388" s="14"/>
      <c r="F388" s="14"/>
      <c r="G388" s="175"/>
      <c r="H388" s="175"/>
      <c r="I388" s="175"/>
      <c r="J388" s="37"/>
      <c r="K388" s="157"/>
      <c r="L388" s="157"/>
      <c r="M388" s="157"/>
      <c r="N388" s="157"/>
      <c r="O388" s="157"/>
      <c r="P388" s="157"/>
      <c r="Q388" s="37"/>
      <c r="R388" s="37"/>
      <c r="S388" s="157"/>
      <c r="T388" s="157"/>
      <c r="U388" s="157"/>
      <c r="V388" s="157"/>
      <c r="W388" s="157"/>
      <c r="X388" s="157"/>
      <c r="Y388" s="37"/>
      <c r="Z388" s="37"/>
    </row>
    <row r="389" spans="1:26" ht="15" customHeight="1" x14ac:dyDescent="0.2">
      <c r="A389" s="14"/>
      <c r="B389" s="14"/>
      <c r="C389" s="14"/>
      <c r="D389" s="14"/>
      <c r="E389" s="14"/>
      <c r="F389" s="14"/>
      <c r="G389" s="175"/>
      <c r="H389" s="175"/>
      <c r="I389" s="175"/>
      <c r="J389" s="37"/>
      <c r="K389" s="157"/>
      <c r="L389" s="157"/>
      <c r="M389" s="157"/>
      <c r="N389" s="157"/>
      <c r="O389" s="157"/>
      <c r="P389" s="157"/>
      <c r="Q389" s="37"/>
      <c r="R389" s="37"/>
      <c r="S389" s="157"/>
      <c r="T389" s="157"/>
      <c r="U389" s="157"/>
      <c r="V389" s="157"/>
      <c r="W389" s="157"/>
      <c r="X389" s="157"/>
      <c r="Y389" s="37"/>
      <c r="Z389" s="37"/>
    </row>
    <row r="390" spans="1:26" ht="15" customHeight="1" x14ac:dyDescent="0.2">
      <c r="A390" s="14"/>
      <c r="B390" s="14"/>
      <c r="C390" s="14"/>
      <c r="D390" s="14"/>
      <c r="E390" s="14"/>
      <c r="F390" s="14"/>
      <c r="G390" s="175"/>
      <c r="H390" s="175"/>
      <c r="I390" s="175"/>
      <c r="J390" s="37"/>
      <c r="K390" s="157"/>
      <c r="L390" s="157"/>
      <c r="M390" s="157"/>
      <c r="N390" s="157"/>
      <c r="O390" s="157"/>
      <c r="P390" s="157"/>
      <c r="Q390" s="37"/>
      <c r="R390" s="37"/>
      <c r="S390" s="157"/>
      <c r="T390" s="157"/>
      <c r="U390" s="157"/>
      <c r="V390" s="157"/>
      <c r="W390" s="157"/>
      <c r="X390" s="157"/>
      <c r="Y390" s="37"/>
      <c r="Z390" s="37"/>
    </row>
    <row r="391" spans="1:26" ht="15" customHeight="1" x14ac:dyDescent="0.2">
      <c r="A391" s="14"/>
      <c r="B391" s="14"/>
      <c r="C391" s="14"/>
      <c r="D391" s="14"/>
      <c r="E391" s="14"/>
      <c r="F391" s="14"/>
      <c r="G391" s="175"/>
      <c r="H391" s="175"/>
      <c r="I391" s="175"/>
      <c r="J391" s="37"/>
      <c r="K391" s="157"/>
      <c r="L391" s="157"/>
      <c r="M391" s="157"/>
      <c r="N391" s="157"/>
      <c r="O391" s="157"/>
      <c r="P391" s="157"/>
      <c r="Q391" s="37"/>
      <c r="R391" s="37"/>
      <c r="S391" s="157"/>
      <c r="T391" s="157"/>
      <c r="U391" s="157"/>
      <c r="V391" s="157"/>
      <c r="W391" s="157"/>
      <c r="X391" s="157"/>
      <c r="Y391" s="37"/>
      <c r="Z391" s="37"/>
    </row>
    <row r="392" spans="1:26" ht="15" customHeight="1" x14ac:dyDescent="0.2">
      <c r="A392" s="14"/>
      <c r="B392" s="14"/>
      <c r="C392" s="14"/>
      <c r="D392" s="14"/>
      <c r="E392" s="14"/>
      <c r="F392" s="14"/>
      <c r="G392" s="175"/>
      <c r="H392" s="175"/>
      <c r="I392" s="175"/>
      <c r="J392" s="37"/>
      <c r="K392" s="157"/>
      <c r="L392" s="157"/>
      <c r="M392" s="157"/>
      <c r="N392" s="157"/>
      <c r="O392" s="157"/>
      <c r="P392" s="157"/>
      <c r="Q392" s="37"/>
      <c r="R392" s="37"/>
      <c r="S392" s="157"/>
      <c r="T392" s="157"/>
      <c r="U392" s="157"/>
      <c r="V392" s="157"/>
      <c r="W392" s="157"/>
      <c r="X392" s="157"/>
      <c r="Y392" s="37"/>
      <c r="Z392" s="37"/>
    </row>
    <row r="393" spans="1:26" ht="15" customHeight="1" x14ac:dyDescent="0.2">
      <c r="A393" s="14"/>
      <c r="B393" s="14"/>
      <c r="C393" s="14"/>
      <c r="D393" s="14"/>
      <c r="E393" s="14"/>
      <c r="F393" s="14"/>
      <c r="G393" s="175"/>
      <c r="H393" s="175"/>
      <c r="I393" s="175"/>
      <c r="J393" s="37"/>
      <c r="K393" s="157"/>
      <c r="L393" s="157"/>
      <c r="M393" s="157"/>
      <c r="N393" s="157"/>
      <c r="O393" s="157"/>
      <c r="P393" s="157"/>
      <c r="Q393" s="37"/>
      <c r="R393" s="37"/>
      <c r="S393" s="157"/>
      <c r="T393" s="157"/>
      <c r="U393" s="157"/>
      <c r="V393" s="157"/>
      <c r="W393" s="157"/>
      <c r="X393" s="157"/>
      <c r="Y393" s="37"/>
      <c r="Z393" s="37"/>
    </row>
    <row r="394" spans="1:26" ht="15" customHeight="1" x14ac:dyDescent="0.2">
      <c r="A394" s="14"/>
      <c r="B394" s="14"/>
      <c r="C394" s="14"/>
      <c r="D394" s="14"/>
      <c r="E394" s="14"/>
      <c r="F394" s="14"/>
      <c r="G394" s="175"/>
      <c r="H394" s="175"/>
      <c r="I394" s="175"/>
      <c r="J394" s="37"/>
      <c r="K394" s="157"/>
      <c r="L394" s="157"/>
      <c r="M394" s="157"/>
      <c r="N394" s="157"/>
      <c r="O394" s="157"/>
      <c r="P394" s="157"/>
      <c r="Q394" s="37"/>
      <c r="R394" s="37"/>
      <c r="S394" s="157"/>
      <c r="T394" s="157"/>
      <c r="U394" s="157"/>
      <c r="V394" s="157"/>
      <c r="W394" s="157"/>
      <c r="X394" s="157"/>
      <c r="Y394" s="37"/>
      <c r="Z394" s="37"/>
    </row>
    <row r="395" spans="1:26" ht="15" customHeight="1" x14ac:dyDescent="0.2">
      <c r="A395" s="14"/>
      <c r="B395" s="14"/>
      <c r="C395" s="14"/>
      <c r="D395" s="14"/>
      <c r="E395" s="14"/>
      <c r="F395" s="14"/>
      <c r="G395" s="175"/>
      <c r="H395" s="175"/>
      <c r="I395" s="175"/>
      <c r="J395" s="37"/>
      <c r="K395" s="157"/>
      <c r="L395" s="157"/>
      <c r="M395" s="157"/>
      <c r="N395" s="157"/>
      <c r="O395" s="157"/>
      <c r="P395" s="157"/>
      <c r="Q395" s="37"/>
      <c r="R395" s="37"/>
      <c r="S395" s="157"/>
      <c r="T395" s="157"/>
      <c r="U395" s="157"/>
      <c r="V395" s="157"/>
      <c r="W395" s="157"/>
      <c r="X395" s="157"/>
      <c r="Y395" s="37"/>
      <c r="Z395" s="37"/>
    </row>
    <row r="396" spans="1:26" ht="15" customHeight="1" x14ac:dyDescent="0.2">
      <c r="A396" s="14"/>
      <c r="B396" s="14"/>
      <c r="C396" s="14"/>
      <c r="D396" s="14"/>
      <c r="E396" s="14"/>
      <c r="F396" s="14"/>
      <c r="G396" s="175"/>
      <c r="H396" s="175"/>
      <c r="I396" s="175"/>
      <c r="J396" s="37"/>
      <c r="K396" s="157"/>
      <c r="L396" s="157"/>
      <c r="M396" s="157"/>
      <c r="N396" s="157"/>
      <c r="O396" s="157"/>
      <c r="P396" s="157"/>
      <c r="Q396" s="37"/>
      <c r="R396" s="37"/>
      <c r="S396" s="157"/>
      <c r="T396" s="157"/>
      <c r="U396" s="157"/>
      <c r="V396" s="157"/>
      <c r="W396" s="157"/>
      <c r="X396" s="157"/>
      <c r="Y396" s="37"/>
      <c r="Z396" s="37"/>
    </row>
    <row r="397" spans="1:26" ht="15" customHeight="1" x14ac:dyDescent="0.2">
      <c r="A397" s="14"/>
      <c r="B397" s="14"/>
      <c r="C397" s="14"/>
      <c r="D397" s="14"/>
      <c r="E397" s="14"/>
      <c r="F397" s="14"/>
      <c r="G397" s="175"/>
      <c r="H397" s="175"/>
      <c r="I397" s="175"/>
      <c r="J397" s="37"/>
      <c r="K397" s="157"/>
      <c r="L397" s="157"/>
      <c r="M397" s="157"/>
      <c r="N397" s="157"/>
      <c r="O397" s="157"/>
      <c r="P397" s="157"/>
      <c r="Q397" s="37"/>
      <c r="R397" s="37"/>
      <c r="S397" s="157"/>
      <c r="T397" s="157"/>
      <c r="U397" s="157"/>
      <c r="V397" s="157"/>
      <c r="W397" s="157"/>
      <c r="X397" s="157"/>
      <c r="Y397" s="37"/>
      <c r="Z397" s="37"/>
    </row>
    <row r="398" spans="1:26" ht="15" customHeight="1" x14ac:dyDescent="0.2">
      <c r="A398" s="14"/>
      <c r="B398" s="14"/>
      <c r="C398" s="14"/>
      <c r="D398" s="14"/>
      <c r="E398" s="14"/>
      <c r="F398" s="14"/>
      <c r="G398" s="175"/>
      <c r="H398" s="175"/>
      <c r="I398" s="175"/>
      <c r="J398" s="37"/>
      <c r="K398" s="157"/>
      <c r="L398" s="157"/>
      <c r="M398" s="157"/>
      <c r="N398" s="157"/>
      <c r="O398" s="157"/>
      <c r="P398" s="157"/>
      <c r="Q398" s="37"/>
      <c r="R398" s="37"/>
      <c r="S398" s="157"/>
      <c r="T398" s="157"/>
      <c r="U398" s="157"/>
      <c r="V398" s="157"/>
      <c r="W398" s="157"/>
      <c r="X398" s="157"/>
      <c r="Y398" s="37"/>
      <c r="Z398" s="37"/>
    </row>
    <row r="399" spans="1:26" ht="15" customHeight="1" x14ac:dyDescent="0.2">
      <c r="A399" s="14"/>
      <c r="B399" s="14"/>
      <c r="C399" s="14"/>
      <c r="D399" s="14"/>
      <c r="E399" s="14"/>
      <c r="F399" s="14"/>
      <c r="G399" s="175"/>
      <c r="H399" s="175"/>
      <c r="I399" s="175"/>
      <c r="J399" s="37"/>
      <c r="K399" s="157"/>
      <c r="L399" s="157"/>
      <c r="M399" s="157"/>
      <c r="N399" s="157"/>
      <c r="O399" s="157"/>
      <c r="P399" s="157"/>
      <c r="Q399" s="37"/>
      <c r="R399" s="37"/>
      <c r="S399" s="157"/>
      <c r="T399" s="157"/>
      <c r="U399" s="157"/>
      <c r="V399" s="157"/>
      <c r="W399" s="157"/>
      <c r="X399" s="157"/>
      <c r="Y399" s="37"/>
      <c r="Z399" s="37"/>
    </row>
    <row r="400" spans="1:26" ht="15" customHeight="1" x14ac:dyDescent="0.2">
      <c r="A400" s="14"/>
      <c r="B400" s="14"/>
      <c r="C400" s="14"/>
      <c r="D400" s="14"/>
      <c r="E400" s="14"/>
      <c r="F400" s="14"/>
      <c r="G400" s="175"/>
      <c r="H400" s="175"/>
      <c r="I400" s="175"/>
      <c r="J400" s="37"/>
      <c r="K400" s="157"/>
      <c r="L400" s="157"/>
      <c r="M400" s="157"/>
      <c r="N400" s="157"/>
      <c r="O400" s="157"/>
      <c r="P400" s="157"/>
      <c r="Q400" s="37"/>
      <c r="R400" s="37"/>
      <c r="S400" s="157"/>
      <c r="T400" s="157"/>
      <c r="U400" s="157"/>
      <c r="V400" s="157"/>
      <c r="W400" s="157"/>
      <c r="X400" s="157"/>
      <c r="Y400" s="37"/>
      <c r="Z400" s="37"/>
    </row>
    <row r="401" spans="1:26" ht="15" customHeight="1" x14ac:dyDescent="0.2">
      <c r="A401" s="14"/>
      <c r="B401" s="14"/>
      <c r="C401" s="14"/>
      <c r="D401" s="14"/>
      <c r="E401" s="14"/>
      <c r="F401" s="14"/>
      <c r="G401" s="175"/>
      <c r="H401" s="175"/>
      <c r="I401" s="175"/>
      <c r="J401" s="37"/>
      <c r="K401" s="157"/>
      <c r="L401" s="157"/>
      <c r="M401" s="157"/>
      <c r="N401" s="157"/>
      <c r="O401" s="157"/>
      <c r="P401" s="157"/>
      <c r="Q401" s="37"/>
      <c r="R401" s="37"/>
      <c r="S401" s="157"/>
      <c r="T401" s="157"/>
      <c r="U401" s="157"/>
      <c r="V401" s="157"/>
      <c r="W401" s="157"/>
      <c r="X401" s="157"/>
      <c r="Y401" s="37"/>
      <c r="Z401" s="37"/>
    </row>
    <row r="402" spans="1:26" ht="15" customHeight="1" x14ac:dyDescent="0.2">
      <c r="A402" s="14"/>
      <c r="B402" s="14"/>
      <c r="C402" s="14"/>
      <c r="D402" s="14"/>
      <c r="E402" s="14"/>
      <c r="F402" s="14"/>
      <c r="G402" s="175"/>
      <c r="H402" s="175"/>
      <c r="I402" s="175"/>
      <c r="J402" s="37"/>
      <c r="K402" s="157"/>
      <c r="L402" s="157"/>
      <c r="M402" s="157"/>
      <c r="N402" s="157"/>
      <c r="O402" s="157"/>
      <c r="P402" s="157"/>
      <c r="Q402" s="37"/>
      <c r="R402" s="37"/>
      <c r="S402" s="157"/>
      <c r="T402" s="157"/>
      <c r="U402" s="157"/>
      <c r="V402" s="157"/>
      <c r="W402" s="157"/>
      <c r="X402" s="157"/>
      <c r="Y402" s="37"/>
      <c r="Z402" s="37"/>
    </row>
    <row r="403" spans="1:26" ht="15" customHeight="1" x14ac:dyDescent="0.2">
      <c r="A403" s="14"/>
      <c r="B403" s="14"/>
      <c r="C403" s="14"/>
      <c r="D403" s="14"/>
      <c r="E403" s="14"/>
      <c r="F403" s="14"/>
      <c r="G403" s="175"/>
      <c r="H403" s="175"/>
      <c r="I403" s="175"/>
      <c r="J403" s="37"/>
      <c r="K403" s="157"/>
      <c r="L403" s="157"/>
      <c r="M403" s="157"/>
      <c r="N403" s="157"/>
      <c r="O403" s="157"/>
      <c r="P403" s="157"/>
      <c r="Q403" s="37"/>
      <c r="R403" s="37"/>
      <c r="S403" s="157"/>
      <c r="T403" s="157"/>
      <c r="U403" s="157"/>
      <c r="V403" s="157"/>
      <c r="W403" s="157"/>
      <c r="X403" s="157"/>
      <c r="Y403" s="37"/>
      <c r="Z403" s="37"/>
    </row>
    <row r="404" spans="1:26" ht="15" customHeight="1" x14ac:dyDescent="0.2">
      <c r="A404" s="14"/>
      <c r="B404" s="14"/>
      <c r="C404" s="14"/>
      <c r="D404" s="14"/>
      <c r="E404" s="14"/>
      <c r="F404" s="14"/>
      <c r="G404" s="175"/>
      <c r="H404" s="175"/>
      <c r="I404" s="175"/>
      <c r="J404" s="37"/>
      <c r="K404" s="157"/>
      <c r="L404" s="157"/>
      <c r="M404" s="157"/>
      <c r="N404" s="157"/>
      <c r="O404" s="157"/>
      <c r="P404" s="157"/>
      <c r="Q404" s="37"/>
      <c r="R404" s="37"/>
      <c r="S404" s="157"/>
      <c r="T404" s="157"/>
      <c r="U404" s="157"/>
      <c r="V404" s="157"/>
      <c r="W404" s="157"/>
      <c r="X404" s="157"/>
      <c r="Y404" s="37"/>
      <c r="Z404" s="37"/>
    </row>
    <row r="405" spans="1:26" ht="15" customHeight="1" x14ac:dyDescent="0.2">
      <c r="A405" s="155"/>
      <c r="B405" s="155"/>
      <c r="C405" s="155"/>
      <c r="D405" s="155"/>
      <c r="E405" s="155"/>
      <c r="F405" s="155"/>
      <c r="G405" s="174"/>
      <c r="H405" s="174"/>
      <c r="I405" s="174"/>
      <c r="J405" s="37"/>
      <c r="K405" s="157"/>
      <c r="L405" s="157"/>
      <c r="M405" s="157"/>
      <c r="N405" s="157"/>
      <c r="O405" s="157"/>
      <c r="P405" s="157"/>
      <c r="Q405" s="37"/>
      <c r="R405" s="37"/>
      <c r="S405" s="157"/>
      <c r="T405" s="157"/>
      <c r="U405" s="157"/>
      <c r="V405" s="157"/>
      <c r="W405" s="157"/>
      <c r="X405" s="157"/>
      <c r="Y405" s="37"/>
      <c r="Z405" s="37"/>
    </row>
    <row r="406" spans="1:26" ht="15" customHeight="1" x14ac:dyDescent="0.2">
      <c r="A406" s="14"/>
      <c r="B406" s="14"/>
      <c r="C406" s="14"/>
      <c r="D406" s="14"/>
      <c r="E406" s="14"/>
      <c r="F406" s="14"/>
      <c r="G406" s="175"/>
      <c r="H406" s="175"/>
      <c r="I406" s="175"/>
      <c r="J406" s="37"/>
      <c r="K406" s="157"/>
      <c r="L406" s="157"/>
      <c r="M406" s="157"/>
      <c r="N406" s="157"/>
      <c r="O406" s="157"/>
      <c r="P406" s="157"/>
      <c r="Q406" s="37"/>
      <c r="R406" s="37"/>
      <c r="S406" s="157"/>
      <c r="T406" s="157"/>
      <c r="U406" s="157"/>
      <c r="V406" s="157"/>
      <c r="W406" s="157"/>
      <c r="X406" s="157"/>
      <c r="Y406" s="37"/>
      <c r="Z406" s="37"/>
    </row>
    <row r="407" spans="1:26" ht="15" customHeight="1" x14ac:dyDescent="0.2">
      <c r="A407" s="14"/>
      <c r="B407" s="14"/>
      <c r="C407" s="14"/>
      <c r="D407" s="14"/>
      <c r="E407" s="14"/>
      <c r="F407" s="14"/>
      <c r="G407" s="175"/>
      <c r="H407" s="175"/>
      <c r="I407" s="175"/>
      <c r="J407" s="37"/>
      <c r="K407" s="157"/>
      <c r="L407" s="157"/>
      <c r="M407" s="157"/>
      <c r="N407" s="157"/>
      <c r="O407" s="157"/>
      <c r="P407" s="157"/>
      <c r="Q407" s="37"/>
      <c r="R407" s="37"/>
      <c r="S407" s="157"/>
      <c r="T407" s="157"/>
      <c r="U407" s="157"/>
      <c r="V407" s="157"/>
      <c r="W407" s="157"/>
      <c r="X407" s="157"/>
      <c r="Y407" s="37"/>
      <c r="Z407" s="37"/>
    </row>
    <row r="408" spans="1:26" ht="15" customHeight="1" x14ac:dyDescent="0.2">
      <c r="A408" s="14"/>
      <c r="B408" s="14"/>
      <c r="C408" s="14"/>
      <c r="D408" s="14"/>
      <c r="E408" s="14"/>
      <c r="F408" s="14"/>
      <c r="G408" s="175"/>
      <c r="H408" s="175"/>
      <c r="I408" s="175"/>
      <c r="J408" s="37"/>
      <c r="K408" s="157"/>
      <c r="L408" s="157"/>
      <c r="M408" s="157"/>
      <c r="N408" s="157"/>
      <c r="O408" s="157"/>
      <c r="P408" s="157"/>
      <c r="Q408" s="37"/>
      <c r="R408" s="37"/>
      <c r="S408" s="157"/>
      <c r="T408" s="157"/>
      <c r="U408" s="157"/>
      <c r="V408" s="157"/>
      <c r="W408" s="157"/>
      <c r="X408" s="157"/>
      <c r="Y408" s="37"/>
      <c r="Z408" s="37"/>
    </row>
    <row r="409" spans="1:26" ht="15" customHeight="1" x14ac:dyDescent="0.2">
      <c r="A409" s="155"/>
      <c r="B409" s="155"/>
      <c r="C409" s="155"/>
      <c r="D409" s="155"/>
      <c r="E409" s="155"/>
      <c r="F409" s="155"/>
      <c r="G409" s="174"/>
      <c r="H409" s="174"/>
      <c r="I409" s="174"/>
      <c r="J409" s="37"/>
      <c r="K409" s="157"/>
      <c r="L409" s="157"/>
      <c r="M409" s="157"/>
      <c r="N409" s="157"/>
      <c r="O409" s="157"/>
      <c r="P409" s="157"/>
      <c r="Q409" s="37"/>
      <c r="R409" s="37"/>
      <c r="S409" s="157"/>
      <c r="T409" s="157"/>
      <c r="U409" s="157"/>
      <c r="V409" s="157"/>
      <c r="W409" s="157"/>
      <c r="X409" s="157"/>
      <c r="Y409" s="37"/>
      <c r="Z409" s="37"/>
    </row>
    <row r="410" spans="1:26" ht="15" customHeight="1" x14ac:dyDescent="0.2">
      <c r="A410" s="155"/>
      <c r="B410" s="155"/>
      <c r="C410" s="155"/>
      <c r="D410" s="155"/>
      <c r="E410" s="155"/>
      <c r="F410" s="155"/>
      <c r="G410" s="174"/>
      <c r="H410" s="174"/>
      <c r="I410" s="174"/>
      <c r="J410" s="37"/>
      <c r="K410" s="157"/>
      <c r="L410" s="157"/>
      <c r="M410" s="157"/>
      <c r="N410" s="157"/>
      <c r="O410" s="157"/>
      <c r="P410" s="157"/>
      <c r="Q410" s="37"/>
      <c r="R410" s="37"/>
      <c r="S410" s="157"/>
      <c r="T410" s="157"/>
      <c r="U410" s="157"/>
      <c r="V410" s="157"/>
      <c r="W410" s="157"/>
      <c r="X410" s="157"/>
      <c r="Y410" s="37"/>
      <c r="Z410" s="37"/>
    </row>
    <row r="411" spans="1:26" ht="15" customHeight="1" x14ac:dyDescent="0.2">
      <c r="A411" s="14"/>
      <c r="B411" s="14"/>
      <c r="C411" s="14"/>
      <c r="D411" s="14"/>
      <c r="E411" s="14"/>
      <c r="F411" s="14"/>
      <c r="G411" s="175"/>
      <c r="H411" s="175"/>
      <c r="I411" s="175"/>
      <c r="J411" s="37"/>
      <c r="K411" s="157"/>
      <c r="L411" s="157"/>
      <c r="M411" s="157"/>
      <c r="N411" s="157"/>
      <c r="O411" s="157"/>
      <c r="P411" s="157"/>
      <c r="Q411" s="37"/>
      <c r="R411" s="37"/>
      <c r="S411" s="157"/>
      <c r="T411" s="157"/>
      <c r="U411" s="157"/>
      <c r="V411" s="157"/>
      <c r="W411" s="157"/>
      <c r="X411" s="157"/>
      <c r="Y411" s="37"/>
      <c r="Z411" s="37"/>
    </row>
    <row r="412" spans="1:26" ht="15" customHeight="1" x14ac:dyDescent="0.2">
      <c r="A412" s="14"/>
      <c r="B412" s="14"/>
      <c r="C412" s="14"/>
      <c r="D412" s="14"/>
      <c r="E412" s="14"/>
      <c r="F412" s="14"/>
      <c r="G412" s="175"/>
      <c r="H412" s="175"/>
      <c r="I412" s="175"/>
      <c r="J412" s="37"/>
      <c r="K412" s="157"/>
      <c r="L412" s="157"/>
      <c r="M412" s="157"/>
      <c r="N412" s="157"/>
      <c r="O412" s="157"/>
      <c r="P412" s="157"/>
      <c r="Q412" s="37"/>
      <c r="R412" s="37"/>
      <c r="S412" s="157"/>
      <c r="T412" s="157"/>
      <c r="U412" s="157"/>
      <c r="V412" s="157"/>
      <c r="W412" s="157"/>
      <c r="X412" s="157"/>
      <c r="Y412" s="37"/>
      <c r="Z412" s="37"/>
    </row>
    <row r="413" spans="1:26" ht="15" customHeight="1" x14ac:dyDescent="0.2">
      <c r="A413" s="14"/>
      <c r="B413" s="14"/>
      <c r="C413" s="14"/>
      <c r="D413" s="14"/>
      <c r="E413" s="14"/>
      <c r="F413" s="14"/>
      <c r="G413" s="175"/>
      <c r="H413" s="175"/>
      <c r="I413" s="175"/>
      <c r="J413" s="37"/>
      <c r="K413" s="157"/>
      <c r="L413" s="157"/>
      <c r="M413" s="157"/>
      <c r="N413" s="157"/>
      <c r="O413" s="157"/>
      <c r="P413" s="157"/>
      <c r="Q413" s="37"/>
      <c r="R413" s="37"/>
      <c r="S413" s="157"/>
      <c r="T413" s="157"/>
      <c r="U413" s="157"/>
      <c r="V413" s="157"/>
      <c r="W413" s="157"/>
      <c r="X413" s="157"/>
      <c r="Y413" s="37"/>
      <c r="Z413" s="37"/>
    </row>
    <row r="414" spans="1:26" ht="15" customHeight="1" x14ac:dyDescent="0.2">
      <c r="A414" s="14"/>
      <c r="B414" s="14"/>
      <c r="C414" s="14"/>
      <c r="D414" s="14"/>
      <c r="E414" s="14"/>
      <c r="F414" s="14"/>
      <c r="G414" s="175"/>
      <c r="H414" s="175"/>
      <c r="I414" s="175"/>
      <c r="J414" s="37"/>
      <c r="K414" s="157"/>
      <c r="L414" s="157"/>
      <c r="M414" s="157"/>
      <c r="N414" s="157"/>
      <c r="O414" s="157"/>
      <c r="P414" s="157"/>
      <c r="Q414" s="37"/>
      <c r="R414" s="37"/>
      <c r="S414" s="157"/>
      <c r="T414" s="157"/>
      <c r="U414" s="157"/>
      <c r="V414" s="157"/>
      <c r="W414" s="157"/>
      <c r="X414" s="157"/>
      <c r="Y414" s="37"/>
      <c r="Z414" s="37"/>
    </row>
    <row r="415" spans="1:26" ht="15" customHeight="1" x14ac:dyDescent="0.2">
      <c r="A415" s="14"/>
      <c r="B415" s="14"/>
      <c r="C415" s="14"/>
      <c r="D415" s="14"/>
      <c r="E415" s="14"/>
      <c r="F415" s="14"/>
      <c r="G415" s="175"/>
      <c r="H415" s="175"/>
      <c r="I415" s="175"/>
      <c r="J415" s="37"/>
      <c r="K415" s="157"/>
      <c r="L415" s="157"/>
      <c r="M415" s="157"/>
      <c r="N415" s="157"/>
      <c r="O415" s="157"/>
      <c r="P415" s="157"/>
      <c r="Q415" s="37"/>
      <c r="R415" s="37"/>
      <c r="S415" s="157"/>
      <c r="T415" s="157"/>
      <c r="U415" s="157"/>
      <c r="V415" s="157"/>
      <c r="W415" s="157"/>
      <c r="X415" s="157"/>
      <c r="Y415" s="37"/>
      <c r="Z415" s="37"/>
    </row>
    <row r="416" spans="1:26" ht="15" customHeight="1" x14ac:dyDescent="0.2">
      <c r="A416" s="14"/>
      <c r="B416" s="14"/>
      <c r="C416" s="14"/>
      <c r="D416" s="14"/>
      <c r="E416" s="14"/>
      <c r="F416" s="14"/>
      <c r="G416" s="175"/>
      <c r="H416" s="175"/>
      <c r="I416" s="175"/>
      <c r="J416" s="37"/>
      <c r="K416" s="157"/>
      <c r="L416" s="157"/>
      <c r="M416" s="157"/>
      <c r="N416" s="157"/>
      <c r="O416" s="157"/>
      <c r="P416" s="157"/>
      <c r="Q416" s="37"/>
      <c r="R416" s="37"/>
      <c r="S416" s="157"/>
      <c r="T416" s="157"/>
      <c r="U416" s="157"/>
      <c r="V416" s="157"/>
      <c r="W416" s="157"/>
      <c r="X416" s="157"/>
      <c r="Y416" s="37"/>
      <c r="Z416" s="37"/>
    </row>
    <row r="417" spans="1:26" ht="15" customHeight="1" x14ac:dyDescent="0.2">
      <c r="A417" s="14"/>
      <c r="B417" s="14"/>
      <c r="C417" s="14"/>
      <c r="D417" s="14"/>
      <c r="E417" s="14"/>
      <c r="F417" s="14"/>
      <c r="G417" s="175"/>
      <c r="H417" s="175"/>
      <c r="I417" s="175"/>
      <c r="J417" s="37"/>
      <c r="K417" s="157"/>
      <c r="L417" s="157"/>
      <c r="M417" s="157"/>
      <c r="N417" s="157"/>
      <c r="O417" s="157"/>
      <c r="P417" s="157"/>
      <c r="Q417" s="37"/>
      <c r="R417" s="37"/>
      <c r="S417" s="157"/>
      <c r="T417" s="157"/>
      <c r="U417" s="157"/>
      <c r="V417" s="157"/>
      <c r="W417" s="157"/>
      <c r="X417" s="157"/>
      <c r="Y417" s="37"/>
      <c r="Z417" s="37"/>
    </row>
    <row r="418" spans="1:26" ht="15" customHeight="1" x14ac:dyDescent="0.2">
      <c r="A418" s="14"/>
      <c r="B418" s="14"/>
      <c r="C418" s="14"/>
      <c r="D418" s="14"/>
      <c r="E418" s="14"/>
      <c r="F418" s="14"/>
      <c r="G418" s="175"/>
      <c r="H418" s="175"/>
      <c r="I418" s="175"/>
      <c r="J418" s="37"/>
      <c r="K418" s="157"/>
      <c r="L418" s="157"/>
      <c r="M418" s="157"/>
      <c r="N418" s="157"/>
      <c r="O418" s="157"/>
      <c r="P418" s="157"/>
      <c r="Q418" s="37"/>
      <c r="R418" s="37"/>
      <c r="S418" s="157"/>
      <c r="T418" s="157"/>
      <c r="U418" s="157"/>
      <c r="V418" s="157"/>
      <c r="W418" s="157"/>
      <c r="X418" s="157"/>
      <c r="Y418" s="37"/>
      <c r="Z418" s="37"/>
    </row>
    <row r="419" spans="1:26" ht="15" customHeight="1" x14ac:dyDescent="0.2">
      <c r="A419" s="14"/>
      <c r="B419" s="14"/>
      <c r="C419" s="14"/>
      <c r="D419" s="14"/>
      <c r="E419" s="14"/>
      <c r="F419" s="14"/>
      <c r="G419" s="175"/>
      <c r="H419" s="175"/>
      <c r="I419" s="175"/>
      <c r="J419" s="37"/>
      <c r="K419" s="157"/>
      <c r="L419" s="157"/>
      <c r="M419" s="157"/>
      <c r="N419" s="157"/>
      <c r="O419" s="157"/>
      <c r="P419" s="157"/>
      <c r="Q419" s="37"/>
      <c r="R419" s="37"/>
      <c r="S419" s="157"/>
      <c r="T419" s="157"/>
      <c r="U419" s="157"/>
      <c r="V419" s="157"/>
      <c r="W419" s="157"/>
      <c r="X419" s="157"/>
      <c r="Y419" s="37"/>
      <c r="Z419" s="37"/>
    </row>
    <row r="420" spans="1:26" ht="15" customHeight="1" x14ac:dyDescent="0.2">
      <c r="A420" s="14"/>
      <c r="B420" s="14"/>
      <c r="C420" s="14"/>
      <c r="D420" s="14"/>
      <c r="E420" s="14"/>
      <c r="F420" s="14"/>
      <c r="G420" s="175"/>
      <c r="H420" s="175"/>
      <c r="I420" s="175"/>
      <c r="J420" s="37"/>
      <c r="K420" s="157"/>
      <c r="L420" s="157"/>
      <c r="M420" s="157"/>
      <c r="N420" s="157"/>
      <c r="O420" s="157"/>
      <c r="P420" s="157"/>
      <c r="Q420" s="37"/>
      <c r="R420" s="37"/>
      <c r="S420" s="157"/>
      <c r="T420" s="157"/>
      <c r="U420" s="157"/>
      <c r="V420" s="157"/>
      <c r="W420" s="157"/>
      <c r="X420" s="157"/>
      <c r="Y420" s="37"/>
      <c r="Z420" s="37"/>
    </row>
    <row r="421" spans="1:26" ht="15" customHeight="1" x14ac:dyDescent="0.2">
      <c r="A421" s="14"/>
      <c r="B421" s="14"/>
      <c r="C421" s="14"/>
      <c r="D421" s="14"/>
      <c r="E421" s="14"/>
      <c r="F421" s="14"/>
      <c r="G421" s="175"/>
      <c r="H421" s="175"/>
      <c r="I421" s="175"/>
      <c r="J421" s="37"/>
      <c r="K421" s="157"/>
      <c r="L421" s="157"/>
      <c r="M421" s="157"/>
      <c r="N421" s="157"/>
      <c r="O421" s="157"/>
      <c r="P421" s="157"/>
      <c r="Q421" s="37"/>
      <c r="R421" s="37"/>
      <c r="S421" s="157"/>
      <c r="T421" s="157"/>
      <c r="U421" s="157"/>
      <c r="V421" s="157"/>
      <c r="W421" s="157"/>
      <c r="X421" s="157"/>
      <c r="Y421" s="37"/>
      <c r="Z421" s="37"/>
    </row>
    <row r="422" spans="1:26" ht="15" customHeight="1" x14ac:dyDescent="0.2">
      <c r="A422" s="14"/>
      <c r="B422" s="14"/>
      <c r="C422" s="14"/>
      <c r="D422" s="14"/>
      <c r="E422" s="14"/>
      <c r="F422" s="14"/>
      <c r="G422" s="175"/>
      <c r="H422" s="175"/>
      <c r="I422" s="175"/>
      <c r="J422" s="37"/>
      <c r="K422" s="157"/>
      <c r="L422" s="157"/>
      <c r="M422" s="157"/>
      <c r="N422" s="157"/>
      <c r="O422" s="157"/>
      <c r="P422" s="157"/>
      <c r="Q422" s="37"/>
      <c r="R422" s="37"/>
      <c r="S422" s="157"/>
      <c r="T422" s="157"/>
      <c r="U422" s="157"/>
      <c r="V422" s="157"/>
      <c r="W422" s="157"/>
      <c r="X422" s="157"/>
      <c r="Y422" s="37"/>
      <c r="Z422" s="37"/>
    </row>
    <row r="423" spans="1:26" ht="15" customHeight="1" x14ac:dyDescent="0.2">
      <c r="A423" s="14"/>
      <c r="B423" s="14"/>
      <c r="C423" s="14"/>
      <c r="D423" s="14"/>
      <c r="E423" s="14"/>
      <c r="F423" s="14"/>
      <c r="G423" s="175"/>
      <c r="H423" s="175"/>
      <c r="I423" s="175"/>
      <c r="J423" s="37"/>
      <c r="K423" s="157"/>
      <c r="L423" s="157"/>
      <c r="M423" s="157"/>
      <c r="N423" s="157"/>
      <c r="O423" s="157"/>
      <c r="P423" s="157"/>
      <c r="Q423" s="37"/>
      <c r="R423" s="37"/>
      <c r="S423" s="157"/>
      <c r="T423" s="157"/>
      <c r="U423" s="157"/>
      <c r="V423" s="157"/>
      <c r="W423" s="157"/>
      <c r="X423" s="157"/>
      <c r="Y423" s="37"/>
      <c r="Z423" s="37"/>
    </row>
    <row r="424" spans="1:26" ht="15" customHeight="1" x14ac:dyDescent="0.2">
      <c r="A424" s="14"/>
      <c r="B424" s="14"/>
      <c r="C424" s="14"/>
      <c r="D424" s="14"/>
      <c r="E424" s="14"/>
      <c r="F424" s="14"/>
      <c r="G424" s="175"/>
      <c r="H424" s="175"/>
      <c r="I424" s="175"/>
      <c r="J424" s="37"/>
      <c r="K424" s="157"/>
      <c r="L424" s="157"/>
      <c r="M424" s="157"/>
      <c r="N424" s="157"/>
      <c r="O424" s="157"/>
      <c r="P424" s="157"/>
      <c r="Q424" s="37"/>
      <c r="R424" s="37"/>
      <c r="S424" s="157"/>
      <c r="T424" s="157"/>
      <c r="U424" s="157"/>
      <c r="V424" s="157"/>
      <c r="W424" s="157"/>
      <c r="X424" s="157"/>
      <c r="Y424" s="37"/>
      <c r="Z424" s="37"/>
    </row>
    <row r="425" spans="1:26" ht="15" customHeight="1" x14ac:dyDescent="0.2">
      <c r="A425" s="14"/>
      <c r="B425" s="14"/>
      <c r="C425" s="14"/>
      <c r="D425" s="14"/>
      <c r="E425" s="14"/>
      <c r="F425" s="14"/>
      <c r="G425" s="175"/>
      <c r="H425" s="175"/>
      <c r="I425" s="175"/>
      <c r="J425" s="37"/>
      <c r="K425" s="157"/>
      <c r="L425" s="157"/>
      <c r="M425" s="157"/>
      <c r="N425" s="157"/>
      <c r="O425" s="157"/>
      <c r="P425" s="157"/>
      <c r="Q425" s="37"/>
      <c r="R425" s="37"/>
      <c r="S425" s="157"/>
      <c r="T425" s="157"/>
      <c r="U425" s="157"/>
      <c r="V425" s="157"/>
      <c r="W425" s="157"/>
      <c r="X425" s="157"/>
      <c r="Y425" s="37"/>
      <c r="Z425" s="37"/>
    </row>
    <row r="426" spans="1:26" ht="15" customHeight="1" x14ac:dyDescent="0.2">
      <c r="A426" s="14"/>
      <c r="B426" s="14"/>
      <c r="C426" s="14"/>
      <c r="D426" s="14"/>
      <c r="E426" s="14"/>
      <c r="F426" s="14"/>
      <c r="G426" s="175"/>
      <c r="H426" s="175"/>
      <c r="I426" s="175"/>
      <c r="J426" s="37"/>
      <c r="K426" s="157"/>
      <c r="L426" s="157"/>
      <c r="M426" s="157"/>
      <c r="N426" s="157"/>
      <c r="O426" s="157"/>
      <c r="P426" s="157"/>
      <c r="Q426" s="37"/>
      <c r="R426" s="37"/>
      <c r="S426" s="157"/>
      <c r="T426" s="157"/>
      <c r="U426" s="157"/>
      <c r="V426" s="157"/>
      <c r="W426" s="157"/>
      <c r="X426" s="157"/>
      <c r="Y426" s="37"/>
      <c r="Z426" s="37"/>
    </row>
    <row r="427" spans="1:26" ht="15" customHeight="1" x14ac:dyDescent="0.2">
      <c r="A427" s="14"/>
      <c r="B427" s="14"/>
      <c r="C427" s="14"/>
      <c r="D427" s="14"/>
      <c r="E427" s="14"/>
      <c r="F427" s="14"/>
      <c r="G427" s="175"/>
      <c r="H427" s="175"/>
      <c r="I427" s="175"/>
      <c r="J427" s="37"/>
      <c r="K427" s="157"/>
      <c r="L427" s="157"/>
      <c r="M427" s="157"/>
      <c r="N427" s="157"/>
      <c r="O427" s="157"/>
      <c r="P427" s="157"/>
      <c r="Q427" s="37"/>
      <c r="R427" s="37"/>
      <c r="S427" s="157"/>
      <c r="T427" s="157"/>
      <c r="U427" s="157"/>
      <c r="V427" s="157"/>
      <c r="W427" s="157"/>
      <c r="X427" s="157"/>
      <c r="Y427" s="37"/>
      <c r="Z427" s="37"/>
    </row>
    <row r="428" spans="1:26" ht="15" customHeight="1" x14ac:dyDescent="0.2">
      <c r="A428" s="14"/>
      <c r="B428" s="14"/>
      <c r="C428" s="14"/>
      <c r="D428" s="14"/>
      <c r="E428" s="14"/>
      <c r="F428" s="14"/>
      <c r="G428" s="175"/>
      <c r="H428" s="175"/>
      <c r="I428" s="175"/>
      <c r="J428" s="37"/>
      <c r="K428" s="157"/>
      <c r="L428" s="157"/>
      <c r="M428" s="157"/>
      <c r="N428" s="157"/>
      <c r="O428" s="157"/>
      <c r="P428" s="157"/>
      <c r="Q428" s="37"/>
      <c r="R428" s="37"/>
      <c r="S428" s="157"/>
      <c r="T428" s="157"/>
      <c r="U428" s="157"/>
      <c r="V428" s="157"/>
      <c r="W428" s="157"/>
      <c r="X428" s="157"/>
      <c r="Y428" s="37"/>
      <c r="Z428" s="37"/>
    </row>
    <row r="429" spans="1:26" ht="15" customHeight="1" x14ac:dyDescent="0.2">
      <c r="A429" s="14"/>
      <c r="B429" s="14"/>
      <c r="C429" s="14"/>
      <c r="D429" s="14"/>
      <c r="E429" s="14"/>
      <c r="F429" s="14"/>
      <c r="G429" s="175"/>
      <c r="H429" s="175"/>
      <c r="I429" s="175"/>
      <c r="J429" s="37"/>
      <c r="K429" s="157"/>
      <c r="L429" s="157"/>
      <c r="M429" s="157"/>
      <c r="N429" s="157"/>
      <c r="O429" s="157"/>
      <c r="P429" s="157"/>
      <c r="Q429" s="37"/>
      <c r="R429" s="37"/>
      <c r="S429" s="157"/>
      <c r="T429" s="157"/>
      <c r="U429" s="157"/>
      <c r="V429" s="157"/>
      <c r="W429" s="157"/>
      <c r="X429" s="157"/>
      <c r="Y429" s="37"/>
      <c r="Z429" s="37"/>
    </row>
    <row r="430" spans="1:26" ht="15" customHeight="1" x14ac:dyDescent="0.2">
      <c r="A430" s="14"/>
      <c r="B430" s="14"/>
      <c r="C430" s="14"/>
      <c r="D430" s="14"/>
      <c r="E430" s="14"/>
      <c r="F430" s="14"/>
      <c r="G430" s="175"/>
      <c r="H430" s="175"/>
      <c r="I430" s="175"/>
      <c r="J430" s="37"/>
      <c r="K430" s="157"/>
      <c r="L430" s="157"/>
      <c r="M430" s="157"/>
      <c r="N430" s="157"/>
      <c r="O430" s="157"/>
      <c r="P430" s="157"/>
      <c r="Q430" s="37"/>
      <c r="R430" s="37"/>
      <c r="S430" s="157"/>
      <c r="T430" s="157"/>
      <c r="U430" s="157"/>
      <c r="V430" s="157"/>
      <c r="W430" s="157"/>
      <c r="X430" s="157"/>
      <c r="Y430" s="37"/>
      <c r="Z430" s="37"/>
    </row>
    <row r="431" spans="1:26" ht="15" customHeight="1" x14ac:dyDescent="0.2">
      <c r="A431" s="14"/>
      <c r="B431" s="14"/>
      <c r="C431" s="14"/>
      <c r="D431" s="14"/>
      <c r="E431" s="14"/>
      <c r="F431" s="14"/>
      <c r="G431" s="175"/>
      <c r="H431" s="175"/>
      <c r="I431" s="175"/>
      <c r="J431" s="37"/>
      <c r="K431" s="157"/>
      <c r="L431" s="157"/>
      <c r="M431" s="157"/>
      <c r="N431" s="157"/>
      <c r="O431" s="157"/>
      <c r="P431" s="157"/>
      <c r="Q431" s="37"/>
      <c r="R431" s="37"/>
      <c r="S431" s="157"/>
      <c r="T431" s="157"/>
      <c r="U431" s="157"/>
      <c r="V431" s="157"/>
      <c r="W431" s="157"/>
      <c r="X431" s="157"/>
      <c r="Y431" s="37"/>
      <c r="Z431" s="37"/>
    </row>
    <row r="432" spans="1:26" ht="15" customHeight="1" x14ac:dyDescent="0.2">
      <c r="A432" s="14"/>
      <c r="B432" s="14"/>
      <c r="C432" s="14"/>
      <c r="D432" s="14"/>
      <c r="E432" s="14"/>
      <c r="F432" s="14"/>
      <c r="G432" s="175"/>
      <c r="H432" s="175"/>
      <c r="I432" s="175"/>
      <c r="J432" s="37"/>
      <c r="K432" s="157"/>
      <c r="L432" s="157"/>
      <c r="M432" s="157"/>
      <c r="N432" s="157"/>
      <c r="O432" s="157"/>
      <c r="P432" s="157"/>
      <c r="Q432" s="37"/>
      <c r="R432" s="37"/>
      <c r="S432" s="157"/>
      <c r="T432" s="157"/>
      <c r="U432" s="157"/>
      <c r="V432" s="157"/>
      <c r="W432" s="157"/>
      <c r="X432" s="157"/>
      <c r="Y432" s="37"/>
      <c r="Z432" s="37"/>
    </row>
    <row r="433" spans="1:26" ht="15" customHeight="1" x14ac:dyDescent="0.2">
      <c r="A433" s="14"/>
      <c r="B433" s="14"/>
      <c r="C433" s="14"/>
      <c r="D433" s="14"/>
      <c r="E433" s="14"/>
      <c r="F433" s="14"/>
      <c r="G433" s="175"/>
      <c r="H433" s="175"/>
      <c r="I433" s="175"/>
      <c r="J433" s="37"/>
      <c r="K433" s="157"/>
      <c r="L433" s="157"/>
      <c r="M433" s="157"/>
      <c r="N433" s="157"/>
      <c r="O433" s="157"/>
      <c r="P433" s="157"/>
      <c r="Q433" s="37"/>
      <c r="R433" s="37"/>
      <c r="S433" s="157"/>
      <c r="T433" s="157"/>
      <c r="U433" s="157"/>
      <c r="V433" s="157"/>
      <c r="W433" s="157"/>
      <c r="X433" s="157"/>
      <c r="Y433" s="37"/>
      <c r="Z433" s="37"/>
    </row>
    <row r="434" spans="1:26" ht="15" customHeight="1" x14ac:dyDescent="0.2">
      <c r="A434" s="14"/>
      <c r="B434" s="14"/>
      <c r="C434" s="14"/>
      <c r="D434" s="14"/>
      <c r="E434" s="14"/>
      <c r="F434" s="14"/>
      <c r="G434" s="175"/>
      <c r="H434" s="175"/>
      <c r="I434" s="175"/>
      <c r="J434" s="37"/>
      <c r="K434" s="157"/>
      <c r="L434" s="157"/>
      <c r="M434" s="157"/>
      <c r="N434" s="157"/>
      <c r="O434" s="157"/>
      <c r="P434" s="157"/>
      <c r="Q434" s="37"/>
      <c r="R434" s="37"/>
      <c r="S434" s="157"/>
      <c r="T434" s="157"/>
      <c r="U434" s="157"/>
      <c r="V434" s="157"/>
      <c r="W434" s="157"/>
      <c r="X434" s="157"/>
      <c r="Y434" s="37"/>
      <c r="Z434" s="37"/>
    </row>
    <row r="435" spans="1:26" ht="15" customHeight="1" x14ac:dyDescent="0.2">
      <c r="A435" s="14"/>
      <c r="B435" s="14"/>
      <c r="C435" s="14"/>
      <c r="D435" s="14"/>
      <c r="E435" s="14"/>
      <c r="F435" s="14"/>
      <c r="G435" s="175"/>
      <c r="H435" s="175"/>
      <c r="I435" s="175"/>
      <c r="J435" s="37"/>
      <c r="K435" s="157"/>
      <c r="L435" s="157"/>
      <c r="M435" s="157"/>
      <c r="N435" s="157"/>
      <c r="O435" s="157"/>
      <c r="P435" s="157"/>
      <c r="Q435" s="37"/>
      <c r="R435" s="37"/>
      <c r="S435" s="157"/>
      <c r="T435" s="157"/>
      <c r="U435" s="157"/>
      <c r="V435" s="157"/>
      <c r="W435" s="157"/>
      <c r="X435" s="157"/>
      <c r="Y435" s="37"/>
      <c r="Z435" s="37"/>
    </row>
    <row r="436" spans="1:26" ht="15" customHeight="1" x14ac:dyDescent="0.2">
      <c r="A436" s="14"/>
      <c r="B436" s="14"/>
      <c r="C436" s="14"/>
      <c r="D436" s="14"/>
      <c r="E436" s="14"/>
      <c r="F436" s="14"/>
      <c r="G436" s="175"/>
      <c r="H436" s="175"/>
      <c r="I436" s="175"/>
      <c r="J436" s="37"/>
      <c r="K436" s="157"/>
      <c r="L436" s="157"/>
      <c r="M436" s="157"/>
      <c r="N436" s="157"/>
      <c r="O436" s="157"/>
      <c r="P436" s="157"/>
      <c r="Q436" s="37"/>
      <c r="R436" s="37"/>
      <c r="S436" s="157"/>
      <c r="T436" s="157"/>
      <c r="U436" s="157"/>
      <c r="V436" s="157"/>
      <c r="W436" s="157"/>
      <c r="X436" s="157"/>
      <c r="Y436" s="37"/>
      <c r="Z436" s="37"/>
    </row>
    <row r="437" spans="1:26" ht="15" customHeight="1" x14ac:dyDescent="0.2">
      <c r="A437" s="14"/>
      <c r="B437" s="14"/>
      <c r="C437" s="14"/>
      <c r="D437" s="14"/>
      <c r="E437" s="14"/>
      <c r="F437" s="14"/>
      <c r="G437" s="175"/>
      <c r="H437" s="175"/>
      <c r="I437" s="175"/>
      <c r="J437" s="37"/>
      <c r="K437" s="157"/>
      <c r="L437" s="157"/>
      <c r="M437" s="157"/>
      <c r="N437" s="157"/>
      <c r="O437" s="157"/>
      <c r="P437" s="157"/>
      <c r="Q437" s="37"/>
      <c r="R437" s="37"/>
      <c r="S437" s="157"/>
      <c r="T437" s="157"/>
      <c r="U437" s="157"/>
      <c r="V437" s="157"/>
      <c r="W437" s="157"/>
      <c r="X437" s="157"/>
      <c r="Y437" s="37"/>
      <c r="Z437" s="37"/>
    </row>
    <row r="438" spans="1:26" ht="15" customHeight="1" x14ac:dyDescent="0.2">
      <c r="A438" s="14"/>
      <c r="B438" s="14"/>
      <c r="C438" s="14"/>
      <c r="D438" s="14"/>
      <c r="E438" s="14"/>
      <c r="F438" s="14"/>
      <c r="G438" s="175"/>
      <c r="H438" s="175"/>
      <c r="I438" s="175"/>
      <c r="J438" s="37"/>
      <c r="K438" s="157"/>
      <c r="L438" s="157"/>
      <c r="M438" s="157"/>
      <c r="N438" s="157"/>
      <c r="O438" s="157"/>
      <c r="P438" s="157"/>
      <c r="Q438" s="37"/>
      <c r="R438" s="37"/>
      <c r="S438" s="157"/>
      <c r="T438" s="157"/>
      <c r="U438" s="157"/>
      <c r="V438" s="157"/>
      <c r="W438" s="157"/>
      <c r="X438" s="157"/>
      <c r="Y438" s="37"/>
      <c r="Z438" s="37"/>
    </row>
    <row r="439" spans="1:26" ht="15" customHeight="1" x14ac:dyDescent="0.2">
      <c r="A439" s="14"/>
      <c r="B439" s="14"/>
      <c r="C439" s="14"/>
      <c r="D439" s="14"/>
      <c r="E439" s="14"/>
      <c r="F439" s="14"/>
      <c r="G439" s="175"/>
      <c r="H439" s="175"/>
      <c r="I439" s="175"/>
      <c r="J439" s="37"/>
      <c r="K439" s="157"/>
      <c r="L439" s="157"/>
      <c r="M439" s="157"/>
      <c r="N439" s="157"/>
      <c r="O439" s="157"/>
      <c r="P439" s="157"/>
      <c r="Q439" s="37"/>
      <c r="R439" s="37"/>
      <c r="S439" s="157"/>
      <c r="T439" s="157"/>
      <c r="U439" s="157"/>
      <c r="V439" s="157"/>
      <c r="W439" s="157"/>
      <c r="X439" s="157"/>
      <c r="Y439" s="37"/>
      <c r="Z439" s="37"/>
    </row>
    <row r="440" spans="1:26" ht="15" customHeight="1" x14ac:dyDescent="0.2">
      <c r="A440" s="14"/>
      <c r="B440" s="14"/>
      <c r="C440" s="14"/>
      <c r="D440" s="14"/>
      <c r="E440" s="14"/>
      <c r="F440" s="14"/>
      <c r="G440" s="175"/>
      <c r="H440" s="175"/>
      <c r="I440" s="175"/>
      <c r="J440" s="37"/>
      <c r="K440" s="157"/>
      <c r="L440" s="157"/>
      <c r="M440" s="157"/>
      <c r="N440" s="157"/>
      <c r="O440" s="157"/>
      <c r="P440" s="157"/>
      <c r="Q440" s="37"/>
      <c r="R440" s="37"/>
      <c r="S440" s="157"/>
      <c r="T440" s="157"/>
      <c r="U440" s="157"/>
      <c r="V440" s="157"/>
      <c r="W440" s="157"/>
      <c r="X440" s="157"/>
      <c r="Y440" s="37"/>
      <c r="Z440" s="37"/>
    </row>
    <row r="441" spans="1:26" ht="15" customHeight="1" x14ac:dyDescent="0.2">
      <c r="A441" s="155"/>
      <c r="B441" s="155"/>
      <c r="C441" s="155"/>
      <c r="D441" s="155"/>
      <c r="E441" s="155"/>
      <c r="F441" s="155"/>
      <c r="G441" s="174"/>
      <c r="H441" s="174"/>
      <c r="I441" s="174"/>
      <c r="J441" s="37"/>
      <c r="K441" s="157"/>
      <c r="L441" s="157"/>
      <c r="M441" s="157"/>
      <c r="N441" s="157"/>
      <c r="O441" s="157"/>
      <c r="P441" s="157"/>
      <c r="Q441" s="37"/>
      <c r="R441" s="37"/>
      <c r="S441" s="157"/>
      <c r="T441" s="157"/>
      <c r="U441" s="157"/>
      <c r="V441" s="157"/>
      <c r="W441" s="157"/>
      <c r="X441" s="157"/>
      <c r="Y441" s="37"/>
      <c r="Z441" s="37"/>
    </row>
    <row r="442" spans="1:26" ht="15" customHeight="1" x14ac:dyDescent="0.2">
      <c r="A442" s="14"/>
      <c r="B442" s="14"/>
      <c r="C442" s="14"/>
      <c r="D442" s="14"/>
      <c r="E442" s="14"/>
      <c r="F442" s="14"/>
      <c r="G442" s="175"/>
      <c r="H442" s="175"/>
      <c r="I442" s="175"/>
      <c r="J442" s="37"/>
      <c r="K442" s="157"/>
      <c r="L442" s="157"/>
      <c r="M442" s="157"/>
      <c r="N442" s="157"/>
      <c r="O442" s="157"/>
      <c r="P442" s="157"/>
      <c r="Q442" s="37"/>
      <c r="R442" s="37"/>
      <c r="S442" s="157"/>
      <c r="T442" s="157"/>
      <c r="U442" s="157"/>
      <c r="V442" s="157"/>
      <c r="W442" s="157"/>
      <c r="X442" s="157"/>
      <c r="Y442" s="37"/>
      <c r="Z442" s="37"/>
    </row>
    <row r="443" spans="1:26" ht="15" customHeight="1" x14ac:dyDescent="0.2">
      <c r="A443" s="155"/>
      <c r="B443" s="155"/>
      <c r="C443" s="155"/>
      <c r="D443" s="155"/>
      <c r="E443" s="155"/>
      <c r="F443" s="155"/>
      <c r="G443" s="174"/>
      <c r="H443" s="174"/>
      <c r="I443" s="174"/>
      <c r="J443" s="37"/>
      <c r="K443" s="157"/>
      <c r="L443" s="157"/>
      <c r="M443" s="157"/>
      <c r="N443" s="157"/>
      <c r="O443" s="157"/>
      <c r="P443" s="157"/>
      <c r="Q443" s="37"/>
      <c r="R443" s="37"/>
      <c r="S443" s="157"/>
      <c r="T443" s="157"/>
      <c r="U443" s="157"/>
      <c r="V443" s="157"/>
      <c r="W443" s="157"/>
      <c r="X443" s="157"/>
      <c r="Y443" s="37"/>
      <c r="Z443" s="37"/>
    </row>
    <row r="444" spans="1:26" ht="15" customHeight="1" x14ac:dyDescent="0.2">
      <c r="A444" s="155"/>
      <c r="B444" s="155"/>
      <c r="C444" s="155"/>
      <c r="D444" s="155"/>
      <c r="E444" s="155"/>
      <c r="F444" s="155"/>
      <c r="G444" s="174"/>
      <c r="H444" s="174"/>
      <c r="I444" s="174"/>
      <c r="J444" s="37"/>
      <c r="K444" s="157"/>
      <c r="L444" s="157"/>
      <c r="M444" s="157"/>
      <c r="N444" s="157"/>
      <c r="O444" s="157"/>
      <c r="P444" s="157"/>
      <c r="Q444" s="37"/>
      <c r="R444" s="37"/>
      <c r="S444" s="157"/>
      <c r="T444" s="157"/>
      <c r="U444" s="157"/>
      <c r="V444" s="157"/>
      <c r="W444" s="157"/>
      <c r="X444" s="157"/>
      <c r="Y444" s="37"/>
      <c r="Z444" s="37"/>
    </row>
    <row r="445" spans="1:26" ht="15" customHeight="1" x14ac:dyDescent="0.2">
      <c r="A445" s="14"/>
      <c r="B445" s="14"/>
      <c r="C445" s="14"/>
      <c r="D445" s="14"/>
      <c r="E445" s="14"/>
      <c r="F445" s="14"/>
      <c r="G445" s="175"/>
      <c r="H445" s="175"/>
      <c r="I445" s="175"/>
      <c r="J445" s="37"/>
      <c r="K445" s="157"/>
      <c r="L445" s="157"/>
      <c r="M445" s="157"/>
      <c r="N445" s="157"/>
      <c r="O445" s="157"/>
      <c r="P445" s="157"/>
      <c r="Q445" s="37"/>
      <c r="R445" s="37"/>
      <c r="S445" s="157"/>
      <c r="T445" s="157"/>
      <c r="U445" s="157"/>
      <c r="V445" s="157"/>
      <c r="W445" s="157"/>
      <c r="X445" s="157"/>
      <c r="Y445" s="37"/>
      <c r="Z445" s="37"/>
    </row>
    <row r="446" spans="1:26" ht="15" customHeight="1" x14ac:dyDescent="0.2">
      <c r="A446" s="14"/>
      <c r="B446" s="14"/>
      <c r="C446" s="14"/>
      <c r="D446" s="14"/>
      <c r="E446" s="14"/>
      <c r="F446" s="14"/>
      <c r="G446" s="175"/>
      <c r="H446" s="175"/>
      <c r="I446" s="175"/>
      <c r="J446" s="37"/>
      <c r="K446" s="157"/>
      <c r="L446" s="157"/>
      <c r="M446" s="157"/>
      <c r="N446" s="157"/>
      <c r="O446" s="157"/>
      <c r="P446" s="157"/>
      <c r="Q446" s="37"/>
      <c r="R446" s="37"/>
      <c r="S446" s="157"/>
      <c r="T446" s="157"/>
      <c r="U446" s="157"/>
      <c r="V446" s="157"/>
      <c r="W446" s="157"/>
      <c r="X446" s="157"/>
      <c r="Y446" s="37"/>
      <c r="Z446" s="37"/>
    </row>
    <row r="447" spans="1:26" ht="15" customHeight="1" x14ac:dyDescent="0.2">
      <c r="A447" s="14"/>
      <c r="B447" s="14"/>
      <c r="C447" s="14"/>
      <c r="D447" s="14"/>
      <c r="E447" s="14"/>
      <c r="F447" s="14"/>
      <c r="G447" s="175"/>
      <c r="H447" s="175"/>
      <c r="I447" s="175"/>
      <c r="J447" s="37"/>
      <c r="K447" s="157"/>
      <c r="L447" s="157"/>
      <c r="M447" s="157"/>
      <c r="N447" s="157"/>
      <c r="O447" s="157"/>
      <c r="P447" s="157"/>
      <c r="Q447" s="37"/>
      <c r="R447" s="37"/>
      <c r="S447" s="157"/>
      <c r="T447" s="157"/>
      <c r="U447" s="157"/>
      <c r="V447" s="157"/>
      <c r="W447" s="157"/>
      <c r="X447" s="157"/>
      <c r="Y447" s="37"/>
      <c r="Z447" s="37"/>
    </row>
    <row r="448" spans="1:26" ht="15" customHeight="1" x14ac:dyDescent="0.2">
      <c r="A448" s="14"/>
      <c r="B448" s="14"/>
      <c r="C448" s="14"/>
      <c r="D448" s="14"/>
      <c r="E448" s="14"/>
      <c r="F448" s="14"/>
      <c r="G448" s="175"/>
      <c r="H448" s="175"/>
      <c r="I448" s="175"/>
      <c r="J448" s="37"/>
      <c r="K448" s="157"/>
      <c r="L448" s="157"/>
      <c r="M448" s="157"/>
      <c r="N448" s="157"/>
      <c r="O448" s="157"/>
      <c r="P448" s="157"/>
      <c r="Q448" s="37"/>
      <c r="R448" s="37"/>
      <c r="S448" s="157"/>
      <c r="T448" s="157"/>
      <c r="U448" s="157"/>
      <c r="V448" s="157"/>
      <c r="W448" s="157"/>
      <c r="X448" s="157"/>
      <c r="Y448" s="37"/>
      <c r="Z448" s="37"/>
    </row>
    <row r="449" spans="1:26" ht="15" customHeight="1" x14ac:dyDescent="0.2">
      <c r="A449" s="14"/>
      <c r="B449" s="14"/>
      <c r="C449" s="14"/>
      <c r="D449" s="14"/>
      <c r="E449" s="14"/>
      <c r="F449" s="14"/>
      <c r="G449" s="175"/>
      <c r="H449" s="175"/>
      <c r="I449" s="175"/>
      <c r="J449" s="37"/>
      <c r="K449" s="157"/>
      <c r="L449" s="157"/>
      <c r="M449" s="157"/>
      <c r="N449" s="157"/>
      <c r="O449" s="157"/>
      <c r="P449" s="157"/>
      <c r="Q449" s="37"/>
      <c r="R449" s="37"/>
      <c r="S449" s="157"/>
      <c r="T449" s="157"/>
      <c r="U449" s="157"/>
      <c r="V449" s="157"/>
      <c r="W449" s="157"/>
      <c r="X449" s="157"/>
      <c r="Y449" s="37"/>
      <c r="Z449" s="37"/>
    </row>
    <row r="450" spans="1:26" ht="15" customHeight="1" x14ac:dyDescent="0.2">
      <c r="A450" s="14"/>
      <c r="B450" s="14"/>
      <c r="C450" s="14"/>
      <c r="D450" s="14"/>
      <c r="E450" s="14"/>
      <c r="F450" s="14"/>
      <c r="G450" s="175"/>
      <c r="H450" s="175"/>
      <c r="I450" s="175"/>
      <c r="J450" s="37"/>
      <c r="K450" s="157"/>
      <c r="L450" s="157"/>
      <c r="M450" s="157"/>
      <c r="N450" s="157"/>
      <c r="O450" s="157"/>
      <c r="P450" s="157"/>
      <c r="Q450" s="37"/>
      <c r="R450" s="37"/>
      <c r="S450" s="157"/>
      <c r="T450" s="157"/>
      <c r="U450" s="157"/>
      <c r="V450" s="157"/>
      <c r="W450" s="157"/>
      <c r="X450" s="157"/>
      <c r="Y450" s="37"/>
      <c r="Z450" s="37"/>
    </row>
    <row r="451" spans="1:26" ht="15" customHeight="1" x14ac:dyDescent="0.2">
      <c r="A451" s="14"/>
      <c r="B451" s="14"/>
      <c r="C451" s="14"/>
      <c r="D451" s="14"/>
      <c r="E451" s="14"/>
      <c r="F451" s="14"/>
      <c r="G451" s="175"/>
      <c r="H451" s="175"/>
      <c r="I451" s="175"/>
      <c r="J451" s="37"/>
      <c r="K451" s="157"/>
      <c r="L451" s="157"/>
      <c r="M451" s="157"/>
      <c r="N451" s="157"/>
      <c r="O451" s="157"/>
      <c r="P451" s="157"/>
      <c r="Q451" s="37"/>
      <c r="R451" s="37"/>
      <c r="S451" s="157"/>
      <c r="T451" s="157"/>
      <c r="U451" s="157"/>
      <c r="V451" s="157"/>
      <c r="W451" s="157"/>
      <c r="X451" s="157"/>
      <c r="Y451" s="37"/>
      <c r="Z451" s="37"/>
    </row>
    <row r="452" spans="1:26" ht="15" customHeight="1" x14ac:dyDescent="0.2">
      <c r="A452" s="14"/>
      <c r="B452" s="14"/>
      <c r="C452" s="14"/>
      <c r="D452" s="14"/>
      <c r="E452" s="14"/>
      <c r="F452" s="14"/>
      <c r="G452" s="175"/>
      <c r="H452" s="175"/>
      <c r="I452" s="175"/>
      <c r="J452" s="37"/>
      <c r="K452" s="157"/>
      <c r="L452" s="157"/>
      <c r="M452" s="157"/>
      <c r="N452" s="157"/>
      <c r="O452" s="157"/>
      <c r="P452" s="157"/>
      <c r="Q452" s="37"/>
      <c r="R452" s="37"/>
      <c r="S452" s="157"/>
      <c r="T452" s="157"/>
      <c r="U452" s="157"/>
      <c r="V452" s="157"/>
      <c r="W452" s="157"/>
      <c r="X452" s="157"/>
      <c r="Y452" s="37"/>
      <c r="Z452" s="37"/>
    </row>
    <row r="453" spans="1:26" ht="15" customHeight="1" x14ac:dyDescent="0.2">
      <c r="A453" s="14"/>
      <c r="B453" s="14"/>
      <c r="C453" s="14"/>
      <c r="D453" s="14"/>
      <c r="E453" s="14"/>
      <c r="F453" s="14"/>
      <c r="G453" s="175"/>
      <c r="H453" s="175"/>
      <c r="I453" s="175"/>
      <c r="J453" s="37"/>
      <c r="K453" s="157"/>
      <c r="L453" s="157"/>
      <c r="M453" s="157"/>
      <c r="N453" s="157"/>
      <c r="O453" s="157"/>
      <c r="P453" s="157"/>
      <c r="Q453" s="37"/>
      <c r="R453" s="37"/>
      <c r="S453" s="157"/>
      <c r="T453" s="157"/>
      <c r="U453" s="157"/>
      <c r="V453" s="157"/>
      <c r="W453" s="157"/>
      <c r="X453" s="157"/>
      <c r="Y453" s="37"/>
      <c r="Z453" s="37"/>
    </row>
    <row r="454" spans="1:26" ht="15" customHeight="1" x14ac:dyDescent="0.2">
      <c r="A454" s="14"/>
      <c r="B454" s="14"/>
      <c r="C454" s="14"/>
      <c r="D454" s="14"/>
      <c r="E454" s="14"/>
      <c r="F454" s="14"/>
      <c r="G454" s="175"/>
      <c r="H454" s="175"/>
      <c r="I454" s="175"/>
      <c r="J454" s="37"/>
      <c r="K454" s="157"/>
      <c r="L454" s="157"/>
      <c r="M454" s="157"/>
      <c r="N454" s="157"/>
      <c r="O454" s="157"/>
      <c r="P454" s="157"/>
      <c r="Q454" s="37"/>
      <c r="R454" s="37"/>
      <c r="S454" s="157"/>
      <c r="T454" s="157"/>
      <c r="U454" s="157"/>
      <c r="V454" s="157"/>
      <c r="W454" s="157"/>
      <c r="X454" s="157"/>
      <c r="Y454" s="37"/>
      <c r="Z454" s="37"/>
    </row>
    <row r="455" spans="1:26" ht="15" customHeight="1" x14ac:dyDescent="0.2">
      <c r="A455" s="14"/>
      <c r="B455" s="14"/>
      <c r="C455" s="14"/>
      <c r="D455" s="14"/>
      <c r="E455" s="14"/>
      <c r="F455" s="14"/>
      <c r="G455" s="175"/>
      <c r="H455" s="175"/>
      <c r="I455" s="175"/>
      <c r="J455" s="37"/>
      <c r="K455" s="157"/>
      <c r="L455" s="157"/>
      <c r="M455" s="157"/>
      <c r="N455" s="157"/>
      <c r="O455" s="157"/>
      <c r="P455" s="157"/>
      <c r="Q455" s="37"/>
      <c r="R455" s="37"/>
      <c r="S455" s="157"/>
      <c r="T455" s="157"/>
      <c r="U455" s="157"/>
      <c r="V455" s="157"/>
      <c r="W455" s="157"/>
      <c r="X455" s="157"/>
      <c r="Y455" s="37"/>
      <c r="Z455" s="37"/>
    </row>
    <row r="456" spans="1:26" ht="15" customHeight="1" x14ac:dyDescent="0.2">
      <c r="A456" s="14"/>
      <c r="B456" s="14"/>
      <c r="C456" s="14"/>
      <c r="D456" s="14"/>
      <c r="E456" s="14"/>
      <c r="F456" s="14"/>
      <c r="G456" s="175"/>
      <c r="H456" s="175"/>
      <c r="I456" s="175"/>
      <c r="J456" s="37"/>
      <c r="K456" s="157"/>
      <c r="L456" s="157"/>
      <c r="M456" s="157"/>
      <c r="N456" s="157"/>
      <c r="O456" s="157"/>
      <c r="P456" s="157"/>
      <c r="Q456" s="37"/>
      <c r="R456" s="37"/>
      <c r="S456" s="157"/>
      <c r="T456" s="157"/>
      <c r="U456" s="157"/>
      <c r="V456" s="157"/>
      <c r="W456" s="157"/>
      <c r="X456" s="157"/>
      <c r="Y456" s="37"/>
      <c r="Z456" s="37"/>
    </row>
    <row r="457" spans="1:26" ht="15" customHeight="1" x14ac:dyDescent="0.2">
      <c r="A457" s="14"/>
      <c r="B457" s="14"/>
      <c r="C457" s="14"/>
      <c r="D457" s="14"/>
      <c r="E457" s="14"/>
      <c r="F457" s="14"/>
      <c r="G457" s="175"/>
      <c r="H457" s="175"/>
      <c r="I457" s="175"/>
      <c r="J457" s="37"/>
      <c r="K457" s="157"/>
      <c r="L457" s="157"/>
      <c r="M457" s="157"/>
      <c r="N457" s="157"/>
      <c r="O457" s="157"/>
      <c r="P457" s="157"/>
      <c r="Q457" s="37"/>
      <c r="R457" s="37"/>
      <c r="S457" s="157"/>
      <c r="T457" s="157"/>
      <c r="U457" s="157"/>
      <c r="V457" s="157"/>
      <c r="W457" s="157"/>
      <c r="X457" s="157"/>
      <c r="Y457" s="37"/>
      <c r="Z457" s="37"/>
    </row>
    <row r="458" spans="1:26" ht="15" customHeight="1" x14ac:dyDescent="0.2">
      <c r="A458" s="14"/>
      <c r="B458" s="14"/>
      <c r="C458" s="14"/>
      <c r="D458" s="14"/>
      <c r="E458" s="14"/>
      <c r="F458" s="14"/>
      <c r="G458" s="175"/>
      <c r="H458" s="175"/>
      <c r="I458" s="175"/>
      <c r="J458" s="37"/>
      <c r="K458" s="157"/>
      <c r="L458" s="157"/>
      <c r="M458" s="157"/>
      <c r="N458" s="157"/>
      <c r="O458" s="157"/>
      <c r="P458" s="157"/>
      <c r="Q458" s="37"/>
      <c r="R458" s="37"/>
      <c r="S458" s="157"/>
      <c r="T458" s="157"/>
      <c r="U458" s="157"/>
      <c r="V458" s="157"/>
      <c r="W458" s="157"/>
      <c r="X458" s="157"/>
      <c r="Y458" s="37"/>
      <c r="Z458" s="37"/>
    </row>
    <row r="459" spans="1:26" ht="15" customHeight="1" x14ac:dyDescent="0.2">
      <c r="A459" s="14"/>
      <c r="B459" s="14"/>
      <c r="C459" s="14"/>
      <c r="D459" s="14"/>
      <c r="E459" s="14"/>
      <c r="F459" s="14"/>
      <c r="G459" s="175"/>
      <c r="H459" s="175"/>
      <c r="I459" s="175"/>
      <c r="J459" s="37"/>
      <c r="K459" s="157"/>
      <c r="L459" s="157"/>
      <c r="M459" s="157"/>
      <c r="N459" s="157"/>
      <c r="O459" s="157"/>
      <c r="P459" s="157"/>
      <c r="Q459" s="37"/>
      <c r="R459" s="37"/>
      <c r="S459" s="157"/>
      <c r="T459" s="157"/>
      <c r="U459" s="157"/>
      <c r="V459" s="157"/>
      <c r="W459" s="157"/>
      <c r="X459" s="157"/>
      <c r="Y459" s="37"/>
      <c r="Z459" s="37"/>
    </row>
    <row r="460" spans="1:26" ht="15" customHeight="1" x14ac:dyDescent="0.2">
      <c r="A460" s="14"/>
      <c r="B460" s="14"/>
      <c r="C460" s="14"/>
      <c r="D460" s="14"/>
      <c r="E460" s="14"/>
      <c r="F460" s="14"/>
      <c r="G460" s="175"/>
      <c r="H460" s="175"/>
      <c r="I460" s="175"/>
      <c r="J460" s="37"/>
      <c r="K460" s="157"/>
      <c r="L460" s="157"/>
      <c r="M460" s="157"/>
      <c r="N460" s="157"/>
      <c r="O460" s="157"/>
      <c r="P460" s="157"/>
      <c r="Q460" s="37"/>
      <c r="R460" s="37"/>
      <c r="S460" s="157"/>
      <c r="T460" s="157"/>
      <c r="U460" s="157"/>
      <c r="V460" s="157"/>
      <c r="W460" s="157"/>
      <c r="X460" s="157"/>
      <c r="Y460" s="37"/>
      <c r="Z460" s="37"/>
    </row>
    <row r="461" spans="1:26" ht="15" customHeight="1" x14ac:dyDescent="0.2">
      <c r="A461" s="14"/>
      <c r="B461" s="14"/>
      <c r="C461" s="14"/>
      <c r="D461" s="14"/>
      <c r="E461" s="14"/>
      <c r="F461" s="14"/>
      <c r="G461" s="175"/>
      <c r="H461" s="175"/>
      <c r="I461" s="175"/>
      <c r="J461" s="37"/>
      <c r="K461" s="157"/>
      <c r="L461" s="157"/>
      <c r="M461" s="157"/>
      <c r="N461" s="157"/>
      <c r="O461" s="157"/>
      <c r="P461" s="157"/>
      <c r="Q461" s="37"/>
      <c r="R461" s="37"/>
      <c r="S461" s="157"/>
      <c r="T461" s="157"/>
      <c r="U461" s="157"/>
      <c r="V461" s="157"/>
      <c r="W461" s="157"/>
      <c r="X461" s="157"/>
      <c r="Y461" s="37"/>
      <c r="Z461" s="37"/>
    </row>
    <row r="462" spans="1:26" ht="15" customHeight="1" x14ac:dyDescent="0.2">
      <c r="A462" s="14"/>
      <c r="B462" s="14"/>
      <c r="C462" s="14"/>
      <c r="D462" s="14"/>
      <c r="E462" s="14"/>
      <c r="F462" s="14"/>
      <c r="G462" s="175"/>
      <c r="H462" s="175"/>
      <c r="I462" s="175"/>
      <c r="J462" s="37"/>
      <c r="K462" s="157"/>
      <c r="L462" s="157"/>
      <c r="M462" s="157"/>
      <c r="N462" s="157"/>
      <c r="O462" s="157"/>
      <c r="P462" s="157"/>
      <c r="Q462" s="37"/>
      <c r="R462" s="37"/>
      <c r="S462" s="157"/>
      <c r="T462" s="157"/>
      <c r="U462" s="157"/>
      <c r="V462" s="157"/>
      <c r="W462" s="157"/>
      <c r="X462" s="157"/>
      <c r="Y462" s="37"/>
      <c r="Z462" s="37"/>
    </row>
    <row r="463" spans="1:26" ht="15" customHeight="1" x14ac:dyDescent="0.2">
      <c r="A463" s="14"/>
      <c r="B463" s="14"/>
      <c r="C463" s="14"/>
      <c r="D463" s="14"/>
      <c r="E463" s="14"/>
      <c r="F463" s="14"/>
      <c r="G463" s="175"/>
      <c r="H463" s="175"/>
      <c r="I463" s="175"/>
      <c r="J463" s="37"/>
      <c r="K463" s="157"/>
      <c r="L463" s="157"/>
      <c r="M463" s="157"/>
      <c r="N463" s="157"/>
      <c r="O463" s="157"/>
      <c r="P463" s="157"/>
      <c r="Q463" s="37"/>
      <c r="R463" s="37"/>
      <c r="S463" s="157"/>
      <c r="T463" s="157"/>
      <c r="U463" s="157"/>
      <c r="V463" s="157"/>
      <c r="W463" s="157"/>
      <c r="X463" s="157"/>
      <c r="Y463" s="37"/>
      <c r="Z463" s="37"/>
    </row>
    <row r="464" spans="1:26" ht="15" customHeight="1" x14ac:dyDescent="0.2">
      <c r="A464" s="14"/>
      <c r="B464" s="14"/>
      <c r="C464" s="14"/>
      <c r="D464" s="14"/>
      <c r="E464" s="14"/>
      <c r="F464" s="14"/>
      <c r="G464" s="175"/>
      <c r="H464" s="175"/>
      <c r="I464" s="175"/>
      <c r="J464" s="37"/>
      <c r="K464" s="157"/>
      <c r="L464" s="157"/>
      <c r="M464" s="157"/>
      <c r="N464" s="157"/>
      <c r="O464" s="157"/>
      <c r="P464" s="157"/>
      <c r="Q464" s="37"/>
      <c r="R464" s="37"/>
      <c r="S464" s="157"/>
      <c r="T464" s="157"/>
      <c r="U464" s="157"/>
      <c r="V464" s="157"/>
      <c r="W464" s="157"/>
      <c r="X464" s="157"/>
      <c r="Y464" s="37"/>
      <c r="Z464" s="37"/>
    </row>
    <row r="465" spans="1:26" ht="15" customHeight="1" x14ac:dyDescent="0.2">
      <c r="A465" s="14"/>
      <c r="B465" s="14"/>
      <c r="C465" s="14"/>
      <c r="D465" s="14"/>
      <c r="E465" s="14"/>
      <c r="F465" s="14"/>
      <c r="G465" s="175"/>
      <c r="H465" s="175"/>
      <c r="I465" s="175"/>
      <c r="J465" s="37"/>
      <c r="K465" s="157"/>
      <c r="L465" s="157"/>
      <c r="M465" s="157"/>
      <c r="N465" s="157"/>
      <c r="O465" s="157"/>
      <c r="P465" s="157"/>
      <c r="Q465" s="37"/>
      <c r="R465" s="37"/>
      <c r="S465" s="157"/>
      <c r="T465" s="157"/>
      <c r="U465" s="157"/>
      <c r="V465" s="157"/>
      <c r="W465" s="157"/>
      <c r="X465" s="157"/>
      <c r="Y465" s="37"/>
      <c r="Z465" s="37"/>
    </row>
    <row r="466" spans="1:26" ht="15" customHeight="1" x14ac:dyDescent="0.2">
      <c r="A466" s="14"/>
      <c r="B466" s="14"/>
      <c r="C466" s="14"/>
      <c r="D466" s="14"/>
      <c r="E466" s="14"/>
      <c r="F466" s="14"/>
      <c r="G466" s="175"/>
      <c r="H466" s="175"/>
      <c r="I466" s="175"/>
      <c r="J466" s="37"/>
      <c r="K466" s="157"/>
      <c r="L466" s="157"/>
      <c r="M466" s="157"/>
      <c r="N466" s="157"/>
      <c r="O466" s="157"/>
      <c r="P466" s="157"/>
      <c r="Q466" s="37"/>
      <c r="R466" s="37"/>
      <c r="S466" s="157"/>
      <c r="T466" s="157"/>
      <c r="U466" s="157"/>
      <c r="V466" s="157"/>
      <c r="W466" s="157"/>
      <c r="X466" s="157"/>
      <c r="Y466" s="37"/>
      <c r="Z466" s="37"/>
    </row>
    <row r="467" spans="1:26" ht="15" customHeight="1" x14ac:dyDescent="0.2">
      <c r="A467" s="14"/>
      <c r="B467" s="14"/>
      <c r="C467" s="14"/>
      <c r="D467" s="14"/>
      <c r="E467" s="14"/>
      <c r="F467" s="14"/>
      <c r="G467" s="175"/>
      <c r="H467" s="175"/>
      <c r="I467" s="175"/>
      <c r="J467" s="37"/>
      <c r="K467" s="157"/>
      <c r="L467" s="157"/>
      <c r="M467" s="157"/>
      <c r="N467" s="157"/>
      <c r="O467" s="157"/>
      <c r="P467" s="157"/>
      <c r="Q467" s="37"/>
      <c r="R467" s="37"/>
      <c r="S467" s="157"/>
      <c r="T467" s="157"/>
      <c r="U467" s="157"/>
      <c r="V467" s="157"/>
      <c r="W467" s="157"/>
      <c r="X467" s="157"/>
      <c r="Y467" s="37"/>
      <c r="Z467" s="37"/>
    </row>
    <row r="468" spans="1:26" ht="15" customHeight="1" x14ac:dyDescent="0.2">
      <c r="A468" s="14"/>
      <c r="B468" s="14"/>
      <c r="C468" s="14"/>
      <c r="D468" s="14"/>
      <c r="E468" s="14"/>
      <c r="F468" s="14"/>
      <c r="G468" s="175"/>
      <c r="H468" s="175"/>
      <c r="I468" s="175"/>
      <c r="J468" s="37"/>
      <c r="K468" s="157"/>
      <c r="L468" s="157"/>
      <c r="M468" s="157"/>
      <c r="N468" s="157"/>
      <c r="O468" s="157"/>
      <c r="P468" s="157"/>
      <c r="Q468" s="37"/>
      <c r="R468" s="37"/>
      <c r="S468" s="157"/>
      <c r="T468" s="157"/>
      <c r="U468" s="157"/>
      <c r="V468" s="157"/>
      <c r="W468" s="157"/>
      <c r="X468" s="157"/>
      <c r="Y468" s="37"/>
      <c r="Z468" s="37"/>
    </row>
    <row r="469" spans="1:26" ht="15" customHeight="1" x14ac:dyDescent="0.2">
      <c r="A469" s="14"/>
      <c r="B469" s="14"/>
      <c r="C469" s="14"/>
      <c r="D469" s="14"/>
      <c r="E469" s="14"/>
      <c r="F469" s="14"/>
      <c r="G469" s="175"/>
      <c r="H469" s="175"/>
      <c r="I469" s="175"/>
      <c r="J469" s="37"/>
      <c r="K469" s="157"/>
      <c r="L469" s="157"/>
      <c r="M469" s="157"/>
      <c r="N469" s="157"/>
      <c r="O469" s="157"/>
      <c r="P469" s="157"/>
      <c r="Q469" s="37"/>
      <c r="R469" s="37"/>
      <c r="S469" s="157"/>
      <c r="T469" s="157"/>
      <c r="U469" s="157"/>
      <c r="V469" s="157"/>
      <c r="W469" s="157"/>
      <c r="X469" s="157"/>
      <c r="Y469" s="37"/>
      <c r="Z469" s="37"/>
    </row>
    <row r="470" spans="1:26" ht="15" customHeight="1" x14ac:dyDescent="0.2">
      <c r="A470" s="14"/>
      <c r="B470" s="14"/>
      <c r="C470" s="14"/>
      <c r="D470" s="14"/>
      <c r="E470" s="14"/>
      <c r="F470" s="14"/>
      <c r="G470" s="175"/>
      <c r="H470" s="175"/>
      <c r="I470" s="175"/>
      <c r="J470" s="37"/>
      <c r="K470" s="157"/>
      <c r="L470" s="157"/>
      <c r="M470" s="157"/>
      <c r="N470" s="157"/>
      <c r="O470" s="157"/>
      <c r="P470" s="157"/>
      <c r="Q470" s="37"/>
      <c r="R470" s="37"/>
      <c r="S470" s="157"/>
      <c r="T470" s="157"/>
      <c r="U470" s="157"/>
      <c r="V470" s="157"/>
      <c r="W470" s="157"/>
      <c r="X470" s="157"/>
      <c r="Y470" s="37"/>
      <c r="Z470" s="37"/>
    </row>
    <row r="471" spans="1:26" ht="15" customHeight="1" x14ac:dyDescent="0.2">
      <c r="A471" s="14"/>
      <c r="B471" s="14"/>
      <c r="C471" s="14"/>
      <c r="D471" s="14"/>
      <c r="E471" s="14"/>
      <c r="F471" s="14"/>
      <c r="G471" s="175"/>
      <c r="H471" s="175"/>
      <c r="I471" s="175"/>
      <c r="J471" s="37"/>
      <c r="K471" s="157"/>
      <c r="L471" s="157"/>
      <c r="M471" s="157"/>
      <c r="N471" s="157"/>
      <c r="O471" s="157"/>
      <c r="P471" s="157"/>
      <c r="Q471" s="37"/>
      <c r="R471" s="37"/>
      <c r="S471" s="157"/>
      <c r="T471" s="157"/>
      <c r="U471" s="157"/>
      <c r="V471" s="157"/>
      <c r="W471" s="157"/>
      <c r="X471" s="157"/>
      <c r="Y471" s="37"/>
      <c r="Z471" s="37"/>
    </row>
    <row r="472" spans="1:26" ht="15" customHeight="1" x14ac:dyDescent="0.2">
      <c r="A472" s="14"/>
      <c r="B472" s="14"/>
      <c r="C472" s="14"/>
      <c r="D472" s="14"/>
      <c r="E472" s="14"/>
      <c r="F472" s="14"/>
      <c r="G472" s="175"/>
      <c r="H472" s="175"/>
      <c r="I472" s="175"/>
      <c r="J472" s="37"/>
      <c r="K472" s="157"/>
      <c r="L472" s="157"/>
      <c r="M472" s="157"/>
      <c r="N472" s="157"/>
      <c r="O472" s="157"/>
      <c r="P472" s="157"/>
      <c r="Q472" s="37"/>
      <c r="R472" s="37"/>
      <c r="S472" s="157"/>
      <c r="T472" s="157"/>
      <c r="U472" s="157"/>
      <c r="V472" s="157"/>
      <c r="W472" s="157"/>
      <c r="X472" s="157"/>
      <c r="Y472" s="37"/>
      <c r="Z472" s="37"/>
    </row>
    <row r="473" spans="1:26" ht="15" customHeight="1" x14ac:dyDescent="0.2">
      <c r="A473" s="14"/>
      <c r="B473" s="14"/>
      <c r="C473" s="14"/>
      <c r="D473" s="14"/>
      <c r="E473" s="14"/>
      <c r="F473" s="14"/>
      <c r="G473" s="175"/>
      <c r="H473" s="175"/>
      <c r="I473" s="175"/>
      <c r="J473" s="37"/>
      <c r="K473" s="157"/>
      <c r="L473" s="157"/>
      <c r="M473" s="157"/>
      <c r="N473" s="157"/>
      <c r="O473" s="157"/>
      <c r="P473" s="157"/>
      <c r="Q473" s="37"/>
      <c r="R473" s="37"/>
      <c r="S473" s="157"/>
      <c r="T473" s="157"/>
      <c r="U473" s="157"/>
      <c r="V473" s="157"/>
      <c r="W473" s="157"/>
      <c r="X473" s="157"/>
      <c r="Y473" s="37"/>
      <c r="Z473" s="37"/>
    </row>
    <row r="474" spans="1:26" ht="15" customHeight="1" x14ac:dyDescent="0.2">
      <c r="A474" s="155"/>
      <c r="B474" s="155"/>
      <c r="C474" s="155"/>
      <c r="D474" s="155"/>
      <c r="E474" s="155"/>
      <c r="F474" s="155"/>
      <c r="G474" s="174"/>
      <c r="H474" s="174"/>
      <c r="I474" s="174"/>
      <c r="J474" s="37"/>
      <c r="K474" s="157"/>
      <c r="L474" s="157"/>
      <c r="M474" s="157"/>
      <c r="N474" s="157"/>
      <c r="O474" s="157"/>
      <c r="P474" s="157"/>
      <c r="Q474" s="37"/>
      <c r="R474" s="37"/>
      <c r="S474" s="157"/>
      <c r="T474" s="157"/>
      <c r="U474" s="157"/>
      <c r="V474" s="157"/>
      <c r="W474" s="157"/>
      <c r="X474" s="157"/>
      <c r="Y474" s="37"/>
      <c r="Z474" s="37"/>
    </row>
    <row r="475" spans="1:26" ht="15" customHeight="1" x14ac:dyDescent="0.2">
      <c r="A475" s="14"/>
      <c r="B475" s="14"/>
      <c r="C475" s="14"/>
      <c r="D475" s="14"/>
      <c r="E475" s="14"/>
      <c r="F475" s="14"/>
      <c r="G475" s="175"/>
      <c r="H475" s="175"/>
      <c r="I475" s="175"/>
      <c r="J475" s="37"/>
      <c r="K475" s="157"/>
      <c r="L475" s="157"/>
      <c r="M475" s="157"/>
      <c r="N475" s="157"/>
      <c r="O475" s="157"/>
      <c r="P475" s="157"/>
      <c r="Q475" s="37"/>
      <c r="R475" s="37"/>
      <c r="S475" s="157"/>
      <c r="T475" s="157"/>
      <c r="U475" s="157"/>
      <c r="V475" s="157"/>
      <c r="W475" s="157"/>
      <c r="X475" s="157"/>
      <c r="Y475" s="37"/>
      <c r="Z475" s="37"/>
    </row>
    <row r="476" spans="1:26" ht="15" customHeight="1" x14ac:dyDescent="0.2">
      <c r="A476" s="14"/>
      <c r="B476" s="14"/>
      <c r="C476" s="14"/>
      <c r="D476" s="14"/>
      <c r="E476" s="14"/>
      <c r="F476" s="14"/>
      <c r="G476" s="175"/>
      <c r="H476" s="175"/>
      <c r="I476" s="175"/>
      <c r="J476" s="37"/>
      <c r="K476" s="157"/>
      <c r="L476" s="157"/>
      <c r="M476" s="157"/>
      <c r="N476" s="157"/>
      <c r="O476" s="157"/>
      <c r="P476" s="157"/>
      <c r="Q476" s="37"/>
      <c r="R476" s="37"/>
      <c r="S476" s="157"/>
      <c r="T476" s="157"/>
      <c r="U476" s="157"/>
      <c r="V476" s="157"/>
      <c r="W476" s="157"/>
      <c r="X476" s="157"/>
      <c r="Y476" s="37"/>
      <c r="Z476" s="37"/>
    </row>
    <row r="477" spans="1:26" ht="15" customHeight="1" x14ac:dyDescent="0.2">
      <c r="A477" s="155"/>
      <c r="B477" s="155"/>
      <c r="C477" s="155"/>
      <c r="D477" s="155"/>
      <c r="E477" s="155"/>
      <c r="F477" s="155"/>
      <c r="G477" s="174"/>
      <c r="H477" s="174"/>
      <c r="I477" s="174"/>
      <c r="J477" s="37"/>
      <c r="K477" s="157"/>
      <c r="L477" s="157"/>
      <c r="M477" s="157"/>
      <c r="N477" s="157"/>
      <c r="O477" s="157"/>
      <c r="P477" s="157"/>
      <c r="Q477" s="37"/>
      <c r="R477" s="37"/>
      <c r="S477" s="157"/>
      <c r="T477" s="157"/>
      <c r="U477" s="157"/>
      <c r="V477" s="157"/>
      <c r="W477" s="157"/>
      <c r="X477" s="157"/>
      <c r="Y477" s="37"/>
      <c r="Z477" s="37"/>
    </row>
    <row r="478" spans="1:26" ht="15" customHeight="1" x14ac:dyDescent="0.2">
      <c r="A478" s="155"/>
      <c r="B478" s="155"/>
      <c r="C478" s="155"/>
      <c r="D478" s="155"/>
      <c r="E478" s="155"/>
      <c r="F478" s="155"/>
      <c r="G478" s="174"/>
      <c r="H478" s="174"/>
      <c r="I478" s="174"/>
      <c r="J478" s="37"/>
      <c r="K478" s="157"/>
      <c r="L478" s="157"/>
      <c r="M478" s="157"/>
      <c r="N478" s="157"/>
      <c r="O478" s="157"/>
      <c r="P478" s="157"/>
      <c r="Q478" s="37"/>
      <c r="R478" s="37"/>
      <c r="S478" s="157"/>
      <c r="T478" s="157"/>
      <c r="U478" s="157"/>
      <c r="V478" s="157"/>
      <c r="W478" s="157"/>
      <c r="X478" s="157"/>
      <c r="Y478" s="37"/>
      <c r="Z478" s="37"/>
    </row>
    <row r="479" spans="1:26" ht="15" customHeight="1" x14ac:dyDescent="0.2">
      <c r="A479" s="14"/>
      <c r="B479" s="14"/>
      <c r="C479" s="14"/>
      <c r="D479" s="14"/>
      <c r="E479" s="14"/>
      <c r="F479" s="14"/>
      <c r="G479" s="175"/>
      <c r="H479" s="175"/>
      <c r="I479" s="175"/>
      <c r="J479" s="37"/>
      <c r="K479" s="157"/>
      <c r="L479" s="157"/>
      <c r="M479" s="157"/>
      <c r="N479" s="157"/>
      <c r="O479" s="157"/>
      <c r="P479" s="157"/>
      <c r="Q479" s="37"/>
      <c r="R479" s="37"/>
      <c r="S479" s="157"/>
      <c r="T479" s="157"/>
      <c r="U479" s="157"/>
      <c r="V479" s="157"/>
      <c r="W479" s="157"/>
      <c r="X479" s="157"/>
      <c r="Y479" s="37"/>
      <c r="Z479" s="37"/>
    </row>
    <row r="480" spans="1:26" ht="15" customHeight="1" x14ac:dyDescent="0.2">
      <c r="A480" s="14"/>
      <c r="B480" s="14"/>
      <c r="C480" s="14"/>
      <c r="D480" s="14"/>
      <c r="E480" s="14"/>
      <c r="F480" s="14"/>
      <c r="G480" s="175"/>
      <c r="H480" s="175"/>
      <c r="I480" s="175"/>
      <c r="J480" s="37"/>
      <c r="K480" s="157"/>
      <c r="L480" s="157"/>
      <c r="M480" s="157"/>
      <c r="N480" s="157"/>
      <c r="O480" s="157"/>
      <c r="P480" s="157"/>
      <c r="Q480" s="37"/>
      <c r="R480" s="37"/>
      <c r="S480" s="157"/>
      <c r="T480" s="157"/>
      <c r="U480" s="157"/>
      <c r="V480" s="157"/>
      <c r="W480" s="157"/>
      <c r="X480" s="157"/>
      <c r="Y480" s="37"/>
      <c r="Z480" s="37"/>
    </row>
    <row r="481" spans="1:26" ht="15" customHeight="1" x14ac:dyDescent="0.2">
      <c r="A481" s="14"/>
      <c r="B481" s="14"/>
      <c r="C481" s="14"/>
      <c r="D481" s="14"/>
      <c r="E481" s="14"/>
      <c r="F481" s="14"/>
      <c r="G481" s="175"/>
      <c r="H481" s="175"/>
      <c r="I481" s="175"/>
      <c r="J481" s="37"/>
      <c r="K481" s="157"/>
      <c r="L481" s="157"/>
      <c r="M481" s="157"/>
      <c r="N481" s="157"/>
      <c r="O481" s="157"/>
      <c r="P481" s="157"/>
      <c r="Q481" s="37"/>
      <c r="R481" s="37"/>
      <c r="S481" s="157"/>
      <c r="T481" s="157"/>
      <c r="U481" s="157"/>
      <c r="V481" s="157"/>
      <c r="W481" s="157"/>
      <c r="X481" s="157"/>
      <c r="Y481" s="37"/>
      <c r="Z481" s="37"/>
    </row>
    <row r="482" spans="1:26" ht="15" customHeight="1" x14ac:dyDescent="0.2">
      <c r="A482" s="14"/>
      <c r="B482" s="14"/>
      <c r="C482" s="14"/>
      <c r="D482" s="14"/>
      <c r="E482" s="14"/>
      <c r="F482" s="14"/>
      <c r="G482" s="175"/>
      <c r="H482" s="175"/>
      <c r="I482" s="175"/>
      <c r="J482" s="37"/>
      <c r="K482" s="157"/>
      <c r="L482" s="157"/>
      <c r="M482" s="157"/>
      <c r="N482" s="157"/>
      <c r="O482" s="157"/>
      <c r="P482" s="157"/>
      <c r="Q482" s="37"/>
      <c r="R482" s="37"/>
      <c r="S482" s="157"/>
      <c r="T482" s="157"/>
      <c r="U482" s="157"/>
      <c r="V482" s="157"/>
      <c r="W482" s="157"/>
      <c r="X482" s="157"/>
      <c r="Y482" s="37"/>
      <c r="Z482" s="37"/>
    </row>
    <row r="483" spans="1:26" ht="15" customHeight="1" x14ac:dyDescent="0.2">
      <c r="A483" s="14"/>
      <c r="B483" s="14"/>
      <c r="C483" s="14"/>
      <c r="D483" s="14"/>
      <c r="E483" s="14"/>
      <c r="F483" s="14"/>
      <c r="G483" s="175"/>
      <c r="H483" s="175"/>
      <c r="I483" s="175"/>
      <c r="J483" s="37"/>
      <c r="K483" s="157"/>
      <c r="L483" s="157"/>
      <c r="M483" s="157"/>
      <c r="N483" s="157"/>
      <c r="O483" s="157"/>
      <c r="P483" s="157"/>
      <c r="Q483" s="37"/>
      <c r="R483" s="37"/>
      <c r="S483" s="157"/>
      <c r="T483" s="157"/>
      <c r="U483" s="157"/>
      <c r="V483" s="157"/>
      <c r="W483" s="157"/>
      <c r="X483" s="157"/>
      <c r="Y483" s="37"/>
      <c r="Z483" s="37"/>
    </row>
    <row r="484" spans="1:26" ht="15" customHeight="1" x14ac:dyDescent="0.2">
      <c r="A484" s="14"/>
      <c r="B484" s="14"/>
      <c r="C484" s="14"/>
      <c r="D484" s="14"/>
      <c r="E484" s="14"/>
      <c r="F484" s="14"/>
      <c r="G484" s="175"/>
      <c r="H484" s="175"/>
      <c r="I484" s="175"/>
      <c r="J484" s="37"/>
      <c r="K484" s="157"/>
      <c r="L484" s="157"/>
      <c r="M484" s="157"/>
      <c r="N484" s="157"/>
      <c r="O484" s="157"/>
      <c r="P484" s="157"/>
      <c r="Q484" s="37"/>
      <c r="R484" s="37"/>
      <c r="S484" s="157"/>
      <c r="T484" s="157"/>
      <c r="U484" s="157"/>
      <c r="V484" s="157"/>
      <c r="W484" s="157"/>
      <c r="X484" s="157"/>
      <c r="Y484" s="37"/>
      <c r="Z484" s="37"/>
    </row>
    <row r="485" spans="1:26" ht="15" customHeight="1" x14ac:dyDescent="0.2">
      <c r="A485" s="14"/>
      <c r="B485" s="14"/>
      <c r="C485" s="14"/>
      <c r="D485" s="14"/>
      <c r="E485" s="14"/>
      <c r="F485" s="14"/>
      <c r="G485" s="175"/>
      <c r="H485" s="175"/>
      <c r="I485" s="175"/>
      <c r="J485" s="37"/>
      <c r="K485" s="157"/>
      <c r="L485" s="157"/>
      <c r="M485" s="157"/>
      <c r="N485" s="157"/>
      <c r="O485" s="157"/>
      <c r="P485" s="157"/>
      <c r="Q485" s="37"/>
      <c r="R485" s="37"/>
      <c r="S485" s="157"/>
      <c r="T485" s="157"/>
      <c r="U485" s="157"/>
      <c r="V485" s="157"/>
      <c r="W485" s="157"/>
      <c r="X485" s="157"/>
      <c r="Y485" s="37"/>
      <c r="Z485" s="37"/>
    </row>
    <row r="486" spans="1:26" ht="15" customHeight="1" x14ac:dyDescent="0.2">
      <c r="A486" s="14"/>
      <c r="B486" s="14"/>
      <c r="C486" s="14"/>
      <c r="D486" s="14"/>
      <c r="E486" s="14"/>
      <c r="F486" s="14"/>
      <c r="G486" s="175"/>
      <c r="H486" s="175"/>
      <c r="I486" s="175"/>
      <c r="J486" s="37"/>
      <c r="K486" s="157"/>
      <c r="L486" s="157"/>
      <c r="M486" s="157"/>
      <c r="N486" s="157"/>
      <c r="O486" s="157"/>
      <c r="P486" s="157"/>
      <c r="Q486" s="37"/>
      <c r="R486" s="37"/>
      <c r="S486" s="157"/>
      <c r="T486" s="157"/>
      <c r="U486" s="157"/>
      <c r="V486" s="157"/>
      <c r="W486" s="157"/>
      <c r="X486" s="157"/>
      <c r="Y486" s="37"/>
      <c r="Z486" s="37"/>
    </row>
    <row r="487" spans="1:26" ht="15" customHeight="1" x14ac:dyDescent="0.2">
      <c r="A487" s="14"/>
      <c r="B487" s="14"/>
      <c r="C487" s="14"/>
      <c r="D487" s="14"/>
      <c r="E487" s="14"/>
      <c r="F487" s="14"/>
      <c r="G487" s="175"/>
      <c r="H487" s="175"/>
      <c r="I487" s="175"/>
      <c r="J487" s="37"/>
      <c r="K487" s="157"/>
      <c r="L487" s="157"/>
      <c r="M487" s="157"/>
      <c r="N487" s="157"/>
      <c r="O487" s="157"/>
      <c r="P487" s="157"/>
      <c r="Q487" s="37"/>
      <c r="R487" s="37"/>
      <c r="S487" s="157"/>
      <c r="T487" s="157"/>
      <c r="U487" s="157"/>
      <c r="V487" s="157"/>
      <c r="W487" s="157"/>
      <c r="X487" s="157"/>
      <c r="Y487" s="37"/>
      <c r="Z487" s="37"/>
    </row>
    <row r="488" spans="1:26" ht="15" customHeight="1" x14ac:dyDescent="0.2">
      <c r="A488" s="14"/>
      <c r="B488" s="14"/>
      <c r="C488" s="14"/>
      <c r="D488" s="14"/>
      <c r="E488" s="14"/>
      <c r="F488" s="14"/>
      <c r="G488" s="175"/>
      <c r="H488" s="175"/>
      <c r="I488" s="175"/>
      <c r="J488" s="37"/>
      <c r="K488" s="157"/>
      <c r="L488" s="157"/>
      <c r="M488" s="157"/>
      <c r="N488" s="157"/>
      <c r="O488" s="157"/>
      <c r="P488" s="157"/>
      <c r="Q488" s="37"/>
      <c r="R488" s="37"/>
      <c r="S488" s="157"/>
      <c r="T488" s="157"/>
      <c r="U488" s="157"/>
      <c r="V488" s="157"/>
      <c r="W488" s="157"/>
      <c r="X488" s="157"/>
      <c r="Y488" s="37"/>
      <c r="Z488" s="37"/>
    </row>
    <row r="489" spans="1:26" ht="15" customHeight="1" x14ac:dyDescent="0.2">
      <c r="A489" s="14"/>
      <c r="B489" s="14"/>
      <c r="C489" s="14"/>
      <c r="D489" s="14"/>
      <c r="E489" s="14"/>
      <c r="F489" s="14"/>
      <c r="G489" s="175"/>
      <c r="H489" s="175"/>
      <c r="I489" s="175"/>
      <c r="J489" s="37"/>
      <c r="K489" s="157"/>
      <c r="L489" s="157"/>
      <c r="M489" s="157"/>
      <c r="N489" s="157"/>
      <c r="O489" s="157"/>
      <c r="P489" s="157"/>
      <c r="Q489" s="37"/>
      <c r="R489" s="37"/>
      <c r="S489" s="157"/>
      <c r="T489" s="157"/>
      <c r="U489" s="157"/>
      <c r="V489" s="157"/>
      <c r="W489" s="157"/>
      <c r="X489" s="157"/>
      <c r="Y489" s="37"/>
      <c r="Z489" s="37"/>
    </row>
    <row r="490" spans="1:26" ht="15" customHeight="1" x14ac:dyDescent="0.2">
      <c r="A490" s="14"/>
      <c r="B490" s="14"/>
      <c r="C490" s="14"/>
      <c r="D490" s="14"/>
      <c r="E490" s="14"/>
      <c r="F490" s="14"/>
      <c r="G490" s="175"/>
      <c r="H490" s="175"/>
      <c r="I490" s="175"/>
      <c r="J490" s="37"/>
      <c r="K490" s="157"/>
      <c r="L490" s="157"/>
      <c r="M490" s="157"/>
      <c r="N490" s="157"/>
      <c r="O490" s="157"/>
      <c r="P490" s="157"/>
      <c r="Q490" s="37"/>
      <c r="R490" s="37"/>
      <c r="S490" s="157"/>
      <c r="T490" s="157"/>
      <c r="U490" s="157"/>
      <c r="V490" s="157"/>
      <c r="W490" s="157"/>
      <c r="X490" s="157"/>
      <c r="Y490" s="37"/>
      <c r="Z490" s="37"/>
    </row>
    <row r="491" spans="1:26" ht="15" customHeight="1" x14ac:dyDescent="0.2">
      <c r="A491" s="14"/>
      <c r="B491" s="14"/>
      <c r="C491" s="14"/>
      <c r="D491" s="14"/>
      <c r="E491" s="14"/>
      <c r="F491" s="14"/>
      <c r="G491" s="175"/>
      <c r="H491" s="175"/>
      <c r="I491" s="175"/>
      <c r="J491" s="37"/>
      <c r="K491" s="157"/>
      <c r="L491" s="157"/>
      <c r="M491" s="157"/>
      <c r="N491" s="157"/>
      <c r="O491" s="157"/>
      <c r="P491" s="157"/>
      <c r="Q491" s="37"/>
      <c r="R491" s="37"/>
      <c r="S491" s="157"/>
      <c r="T491" s="157"/>
      <c r="U491" s="157"/>
      <c r="V491" s="157"/>
      <c r="W491" s="157"/>
      <c r="X491" s="157"/>
      <c r="Y491" s="37"/>
      <c r="Z491" s="37"/>
    </row>
    <row r="492" spans="1:26" ht="15" customHeight="1" x14ac:dyDescent="0.2">
      <c r="A492" s="14"/>
      <c r="B492" s="14"/>
      <c r="C492" s="14"/>
      <c r="D492" s="14"/>
      <c r="E492" s="14"/>
      <c r="F492" s="14"/>
      <c r="G492" s="175"/>
      <c r="H492" s="175"/>
      <c r="I492" s="175"/>
      <c r="J492" s="37"/>
      <c r="K492" s="157"/>
      <c r="L492" s="157"/>
      <c r="M492" s="157"/>
      <c r="N492" s="157"/>
      <c r="O492" s="157"/>
      <c r="P492" s="157"/>
      <c r="Q492" s="37"/>
      <c r="R492" s="37"/>
      <c r="S492" s="157"/>
      <c r="T492" s="157"/>
      <c r="U492" s="157"/>
      <c r="V492" s="157"/>
      <c r="W492" s="157"/>
      <c r="X492" s="157"/>
      <c r="Y492" s="37"/>
      <c r="Z492" s="37"/>
    </row>
    <row r="493" spans="1:26" ht="15" customHeight="1" x14ac:dyDescent="0.2">
      <c r="A493" s="14"/>
      <c r="B493" s="14"/>
      <c r="C493" s="14"/>
      <c r="D493" s="14"/>
      <c r="E493" s="14"/>
      <c r="F493" s="14"/>
      <c r="G493" s="175"/>
      <c r="H493" s="175"/>
      <c r="I493" s="175"/>
      <c r="J493" s="37"/>
      <c r="K493" s="157"/>
      <c r="L493" s="157"/>
      <c r="M493" s="157"/>
      <c r="N493" s="157"/>
      <c r="O493" s="157"/>
      <c r="P493" s="157"/>
      <c r="Q493" s="37"/>
      <c r="R493" s="37"/>
      <c r="S493" s="157"/>
      <c r="T493" s="157"/>
      <c r="U493" s="157"/>
      <c r="V493" s="157"/>
      <c r="W493" s="157"/>
      <c r="X493" s="157"/>
      <c r="Y493" s="37"/>
      <c r="Z493" s="37"/>
    </row>
    <row r="494" spans="1:26" ht="15" customHeight="1" x14ac:dyDescent="0.2">
      <c r="A494" s="14"/>
      <c r="B494" s="14"/>
      <c r="C494" s="14"/>
      <c r="D494" s="14"/>
      <c r="E494" s="14"/>
      <c r="F494" s="14"/>
      <c r="G494" s="175"/>
      <c r="H494" s="175"/>
      <c r="I494" s="175"/>
      <c r="J494" s="37"/>
      <c r="K494" s="157"/>
      <c r="L494" s="157"/>
      <c r="M494" s="157"/>
      <c r="N494" s="157"/>
      <c r="O494" s="157"/>
      <c r="P494" s="157"/>
      <c r="Q494" s="37"/>
      <c r="R494" s="37"/>
      <c r="S494" s="157"/>
      <c r="T494" s="157"/>
      <c r="U494" s="157"/>
      <c r="V494" s="157"/>
      <c r="W494" s="157"/>
      <c r="X494" s="157"/>
      <c r="Y494" s="37"/>
      <c r="Z494" s="37"/>
    </row>
    <row r="495" spans="1:26" ht="15" customHeight="1" x14ac:dyDescent="0.2">
      <c r="A495" s="14"/>
      <c r="B495" s="14"/>
      <c r="C495" s="14"/>
      <c r="D495" s="14"/>
      <c r="E495" s="14"/>
      <c r="F495" s="14"/>
      <c r="G495" s="175"/>
      <c r="H495" s="175"/>
      <c r="I495" s="175"/>
      <c r="J495" s="37"/>
      <c r="K495" s="157"/>
      <c r="L495" s="157"/>
      <c r="M495" s="157"/>
      <c r="N495" s="157"/>
      <c r="O495" s="157"/>
      <c r="P495" s="157"/>
      <c r="Q495" s="37"/>
      <c r="R495" s="37"/>
      <c r="S495" s="157"/>
      <c r="T495" s="157"/>
      <c r="U495" s="157"/>
      <c r="V495" s="157"/>
      <c r="W495" s="157"/>
      <c r="X495" s="157"/>
      <c r="Y495" s="37"/>
      <c r="Z495" s="37"/>
    </row>
    <row r="496" spans="1:26" ht="15" customHeight="1" x14ac:dyDescent="0.2">
      <c r="A496" s="14"/>
      <c r="B496" s="14"/>
      <c r="C496" s="14"/>
      <c r="D496" s="14"/>
      <c r="E496" s="14"/>
      <c r="F496" s="14"/>
      <c r="G496" s="175"/>
      <c r="H496" s="175"/>
      <c r="I496" s="175"/>
      <c r="J496" s="37"/>
      <c r="K496" s="157"/>
      <c r="L496" s="157"/>
      <c r="M496" s="157"/>
      <c r="N496" s="157"/>
      <c r="O496" s="157"/>
      <c r="P496" s="157"/>
      <c r="Q496" s="37"/>
      <c r="R496" s="37"/>
      <c r="S496" s="157"/>
      <c r="T496" s="157"/>
      <c r="U496" s="157"/>
      <c r="V496" s="157"/>
      <c r="W496" s="157"/>
      <c r="X496" s="157"/>
      <c r="Y496" s="37"/>
      <c r="Z496" s="37"/>
    </row>
    <row r="497" spans="1:26" ht="15" customHeight="1" x14ac:dyDescent="0.2">
      <c r="A497" s="14"/>
      <c r="B497" s="14"/>
      <c r="C497" s="14"/>
      <c r="D497" s="14"/>
      <c r="E497" s="14"/>
      <c r="F497" s="14"/>
      <c r="G497" s="175"/>
      <c r="H497" s="175"/>
      <c r="I497" s="175"/>
      <c r="J497" s="37"/>
      <c r="K497" s="157"/>
      <c r="L497" s="157"/>
      <c r="M497" s="157"/>
      <c r="N497" s="157"/>
      <c r="O497" s="157"/>
      <c r="P497" s="157"/>
      <c r="Q497" s="37"/>
      <c r="R497" s="37"/>
      <c r="S497" s="157"/>
      <c r="T497" s="157"/>
      <c r="U497" s="157"/>
      <c r="V497" s="157"/>
      <c r="W497" s="157"/>
      <c r="X497" s="157"/>
      <c r="Y497" s="37"/>
      <c r="Z497" s="37"/>
    </row>
    <row r="498" spans="1:26" ht="15" customHeight="1" x14ac:dyDescent="0.2">
      <c r="A498" s="14"/>
      <c r="B498" s="14"/>
      <c r="C498" s="14"/>
      <c r="D498" s="14"/>
      <c r="E498" s="14"/>
      <c r="F498" s="14"/>
      <c r="G498" s="175"/>
      <c r="H498" s="175"/>
      <c r="I498" s="175"/>
      <c r="J498" s="37"/>
      <c r="K498" s="157"/>
      <c r="L498" s="157"/>
      <c r="M498" s="157"/>
      <c r="N498" s="157"/>
      <c r="O498" s="157"/>
      <c r="P498" s="157"/>
      <c r="Q498" s="37"/>
      <c r="R498" s="37"/>
      <c r="S498" s="157"/>
      <c r="T498" s="157"/>
      <c r="U498" s="157"/>
      <c r="V498" s="157"/>
      <c r="W498" s="157"/>
      <c r="X498" s="157"/>
      <c r="Y498" s="37"/>
      <c r="Z498" s="37"/>
    </row>
    <row r="499" spans="1:26" ht="15" customHeight="1" x14ac:dyDescent="0.2">
      <c r="A499" s="14"/>
      <c r="B499" s="14"/>
      <c r="C499" s="14"/>
      <c r="D499" s="14"/>
      <c r="E499" s="14"/>
      <c r="F499" s="14"/>
      <c r="G499" s="175"/>
      <c r="H499" s="175"/>
      <c r="I499" s="175"/>
      <c r="J499" s="37"/>
      <c r="K499" s="157"/>
      <c r="L499" s="157"/>
      <c r="M499" s="157"/>
      <c r="N499" s="157"/>
      <c r="O499" s="157"/>
      <c r="P499" s="157"/>
      <c r="Q499" s="37"/>
      <c r="R499" s="37"/>
      <c r="S499" s="157"/>
      <c r="T499" s="157"/>
      <c r="U499" s="157"/>
      <c r="V499" s="157"/>
      <c r="W499" s="157"/>
      <c r="X499" s="157"/>
      <c r="Y499" s="37"/>
      <c r="Z499" s="37"/>
    </row>
    <row r="500" spans="1:26" ht="15" customHeight="1" x14ac:dyDescent="0.2">
      <c r="A500" s="14"/>
      <c r="B500" s="14"/>
      <c r="C500" s="14"/>
      <c r="D500" s="14"/>
      <c r="E500" s="14"/>
      <c r="F500" s="14"/>
      <c r="G500" s="175"/>
      <c r="H500" s="175"/>
      <c r="I500" s="175"/>
      <c r="J500" s="37"/>
      <c r="K500" s="157"/>
      <c r="L500" s="157"/>
      <c r="M500" s="157"/>
      <c r="N500" s="157"/>
      <c r="O500" s="157"/>
      <c r="P500" s="157"/>
      <c r="Q500" s="37"/>
      <c r="R500" s="37"/>
      <c r="S500" s="157"/>
      <c r="T500" s="157"/>
      <c r="U500" s="157"/>
      <c r="V500" s="157"/>
      <c r="W500" s="157"/>
      <c r="X500" s="157"/>
      <c r="Y500" s="37"/>
      <c r="Z500" s="37"/>
    </row>
    <row r="501" spans="1:26" ht="15" customHeight="1" x14ac:dyDescent="0.2">
      <c r="A501" s="14"/>
      <c r="B501" s="14"/>
      <c r="C501" s="14"/>
      <c r="D501" s="14"/>
      <c r="E501" s="14"/>
      <c r="F501" s="14"/>
      <c r="G501" s="175"/>
      <c r="H501" s="175"/>
      <c r="I501" s="175"/>
      <c r="J501" s="37"/>
      <c r="K501" s="157"/>
      <c r="L501" s="157"/>
      <c r="M501" s="157"/>
      <c r="N501" s="157"/>
      <c r="O501" s="157"/>
      <c r="P501" s="157"/>
      <c r="Q501" s="37"/>
      <c r="R501" s="37"/>
      <c r="S501" s="157"/>
      <c r="T501" s="157"/>
      <c r="U501" s="157"/>
      <c r="V501" s="157"/>
      <c r="W501" s="157"/>
      <c r="X501" s="157"/>
      <c r="Y501" s="37"/>
      <c r="Z501" s="37"/>
    </row>
    <row r="502" spans="1:26" ht="15" customHeight="1" x14ac:dyDescent="0.2">
      <c r="A502" s="14"/>
      <c r="B502" s="14"/>
      <c r="C502" s="14"/>
      <c r="D502" s="14"/>
      <c r="E502" s="14"/>
      <c r="F502" s="14"/>
      <c r="G502" s="175"/>
      <c r="H502" s="175"/>
      <c r="I502" s="175"/>
      <c r="J502" s="37"/>
      <c r="K502" s="157"/>
      <c r="L502" s="157"/>
      <c r="M502" s="157"/>
      <c r="N502" s="157"/>
      <c r="O502" s="157"/>
      <c r="P502" s="157"/>
      <c r="Q502" s="37"/>
      <c r="R502" s="37"/>
      <c r="S502" s="157"/>
      <c r="T502" s="157"/>
      <c r="U502" s="157"/>
      <c r="V502" s="157"/>
      <c r="W502" s="157"/>
      <c r="X502" s="157"/>
      <c r="Y502" s="37"/>
      <c r="Z502" s="37"/>
    </row>
    <row r="503" spans="1:26" ht="15" customHeight="1" x14ac:dyDescent="0.2">
      <c r="A503" s="155"/>
      <c r="B503" s="155"/>
      <c r="C503" s="155"/>
      <c r="D503" s="155"/>
      <c r="E503" s="155"/>
      <c r="F503" s="155"/>
      <c r="G503" s="174"/>
      <c r="H503" s="174"/>
      <c r="I503" s="174"/>
      <c r="J503" s="37"/>
      <c r="K503" s="157"/>
      <c r="L503" s="157"/>
      <c r="M503" s="157"/>
      <c r="N503" s="157"/>
      <c r="O503" s="157"/>
      <c r="P503" s="157"/>
      <c r="Q503" s="37"/>
      <c r="R503" s="37"/>
      <c r="S503" s="157"/>
      <c r="T503" s="157"/>
      <c r="U503" s="157"/>
      <c r="V503" s="157"/>
      <c r="W503" s="157"/>
      <c r="X503" s="157"/>
      <c r="Y503" s="37"/>
      <c r="Z503" s="37"/>
    </row>
    <row r="504" spans="1:26" ht="15" customHeight="1" x14ac:dyDescent="0.2">
      <c r="A504" s="14"/>
      <c r="B504" s="28"/>
      <c r="C504" s="28"/>
      <c r="D504" s="28"/>
      <c r="E504" s="28"/>
      <c r="F504" s="28"/>
      <c r="G504" s="177"/>
      <c r="H504" s="177"/>
      <c r="I504" s="177"/>
      <c r="J504" s="37"/>
      <c r="K504" s="157"/>
      <c r="L504" s="157"/>
      <c r="M504" s="157"/>
      <c r="N504" s="157"/>
      <c r="O504" s="157"/>
      <c r="P504" s="157"/>
      <c r="Q504" s="37"/>
      <c r="R504" s="37"/>
      <c r="S504" s="157"/>
      <c r="T504" s="157"/>
      <c r="U504" s="157"/>
      <c r="V504" s="157"/>
      <c r="W504" s="157"/>
      <c r="X504" s="157"/>
      <c r="Y504" s="37"/>
      <c r="Z504" s="37"/>
    </row>
    <row r="505" spans="1:26" ht="15" customHeight="1" x14ac:dyDescent="0.2">
      <c r="A505" s="14"/>
      <c r="B505" s="28"/>
      <c r="C505" s="28"/>
      <c r="D505" s="28"/>
      <c r="E505" s="28"/>
      <c r="F505" s="28"/>
      <c r="G505" s="177"/>
      <c r="H505" s="177"/>
      <c r="I505" s="177"/>
      <c r="J505" s="37"/>
      <c r="K505" s="157"/>
      <c r="L505" s="157"/>
      <c r="M505" s="157"/>
      <c r="N505" s="157"/>
      <c r="O505" s="157"/>
      <c r="P505" s="157"/>
      <c r="Q505" s="37"/>
      <c r="R505" s="37"/>
      <c r="S505" s="157"/>
      <c r="T505" s="157"/>
      <c r="U505" s="157"/>
      <c r="V505" s="157"/>
      <c r="W505" s="157"/>
      <c r="X505" s="157"/>
      <c r="Y505" s="37"/>
      <c r="Z505" s="37"/>
    </row>
    <row r="506" spans="1:26" ht="15" customHeight="1" x14ac:dyDescent="0.2">
      <c r="A506" s="14"/>
      <c r="B506" s="28"/>
      <c r="C506" s="28"/>
      <c r="D506" s="28"/>
      <c r="E506" s="28"/>
      <c r="F506" s="28"/>
      <c r="G506" s="177"/>
      <c r="H506" s="177"/>
      <c r="I506" s="177"/>
      <c r="J506" s="37"/>
      <c r="K506" s="157"/>
      <c r="L506" s="157"/>
      <c r="M506" s="157"/>
      <c r="N506" s="157"/>
      <c r="O506" s="157"/>
      <c r="P506" s="157"/>
      <c r="Q506" s="37"/>
      <c r="R506" s="37"/>
      <c r="S506" s="157"/>
      <c r="T506" s="157"/>
      <c r="U506" s="157"/>
      <c r="V506" s="157"/>
      <c r="W506" s="157"/>
      <c r="X506" s="157"/>
      <c r="Y506" s="37"/>
      <c r="Z506" s="37"/>
    </row>
    <row r="507" spans="1:26" ht="15" customHeight="1" x14ac:dyDescent="0.2">
      <c r="A507" s="14"/>
      <c r="B507" s="28"/>
      <c r="C507" s="28"/>
      <c r="D507" s="28"/>
      <c r="E507" s="28"/>
      <c r="F507" s="28"/>
      <c r="G507" s="177"/>
      <c r="H507" s="177"/>
      <c r="I507" s="177"/>
      <c r="J507" s="37"/>
      <c r="K507" s="157"/>
      <c r="L507" s="157"/>
      <c r="M507" s="157"/>
      <c r="N507" s="157"/>
      <c r="O507" s="157"/>
      <c r="P507" s="157"/>
      <c r="Q507" s="37"/>
      <c r="R507" s="37"/>
      <c r="S507" s="157"/>
      <c r="T507" s="157"/>
      <c r="U507" s="157"/>
      <c r="V507" s="157"/>
      <c r="W507" s="157"/>
      <c r="X507" s="157"/>
      <c r="Y507" s="37"/>
      <c r="Z507" s="37"/>
    </row>
    <row r="508" spans="1:26" ht="15" customHeight="1" x14ac:dyDescent="0.2">
      <c r="A508" s="14"/>
      <c r="B508" s="14"/>
      <c r="C508" s="14"/>
      <c r="D508" s="14"/>
      <c r="E508" s="14"/>
      <c r="F508" s="14"/>
      <c r="G508" s="175"/>
      <c r="H508" s="175"/>
      <c r="I508" s="175"/>
      <c r="J508" s="37"/>
      <c r="K508" s="157"/>
      <c r="L508" s="157"/>
      <c r="M508" s="157"/>
      <c r="N508" s="157"/>
      <c r="O508" s="157"/>
      <c r="P508" s="157"/>
      <c r="Q508" s="37"/>
      <c r="R508" s="37"/>
      <c r="S508" s="157"/>
      <c r="T508" s="157"/>
      <c r="U508" s="157"/>
      <c r="V508" s="157"/>
      <c r="W508" s="157"/>
      <c r="X508" s="157"/>
      <c r="Y508" s="37"/>
      <c r="Z508" s="37"/>
    </row>
    <row r="509" spans="1:26" ht="15" customHeight="1" x14ac:dyDescent="0.2">
      <c r="A509" s="14"/>
      <c r="B509" s="14"/>
      <c r="C509" s="14"/>
      <c r="D509" s="14"/>
      <c r="E509" s="14"/>
      <c r="F509" s="14"/>
      <c r="G509" s="175"/>
      <c r="H509" s="175"/>
      <c r="I509" s="175"/>
      <c r="J509" s="37"/>
      <c r="K509" s="157"/>
      <c r="L509" s="157"/>
      <c r="M509" s="157"/>
      <c r="N509" s="157"/>
      <c r="O509" s="157"/>
      <c r="P509" s="157"/>
      <c r="Q509" s="37"/>
      <c r="R509" s="37"/>
      <c r="S509" s="157"/>
      <c r="T509" s="157"/>
      <c r="U509" s="157"/>
      <c r="V509" s="157"/>
      <c r="W509" s="157"/>
      <c r="X509" s="157"/>
      <c r="Y509" s="37"/>
      <c r="Z509" s="37"/>
    </row>
    <row r="510" spans="1:26" ht="15" customHeight="1" x14ac:dyDescent="0.2">
      <c r="A510" s="14"/>
      <c r="B510" s="14"/>
      <c r="C510" s="14"/>
      <c r="D510" s="14"/>
      <c r="E510" s="14"/>
      <c r="F510" s="14"/>
      <c r="G510" s="175"/>
      <c r="H510" s="175"/>
      <c r="I510" s="175"/>
      <c r="J510" s="37"/>
      <c r="K510" s="157"/>
      <c r="L510" s="157"/>
      <c r="M510" s="157"/>
      <c r="N510" s="157"/>
      <c r="O510" s="157"/>
      <c r="P510" s="157"/>
      <c r="Q510" s="37"/>
      <c r="R510" s="37"/>
      <c r="S510" s="157"/>
      <c r="T510" s="157"/>
      <c r="U510" s="157"/>
      <c r="V510" s="157"/>
      <c r="W510" s="157"/>
      <c r="X510" s="157"/>
      <c r="Y510" s="37"/>
      <c r="Z510" s="37"/>
    </row>
    <row r="511" spans="1:26" ht="15" customHeight="1" x14ac:dyDescent="0.2">
      <c r="A511" s="14"/>
      <c r="B511" s="14"/>
      <c r="C511" s="14"/>
      <c r="D511" s="14"/>
      <c r="E511" s="14"/>
      <c r="F511" s="14"/>
      <c r="G511" s="175"/>
      <c r="H511" s="175"/>
      <c r="I511" s="175"/>
      <c r="J511" s="37"/>
      <c r="K511" s="157"/>
      <c r="L511" s="157"/>
      <c r="M511" s="157"/>
      <c r="N511" s="157"/>
      <c r="O511" s="157"/>
      <c r="P511" s="157"/>
      <c r="Q511" s="37"/>
      <c r="R511" s="37"/>
      <c r="S511" s="157"/>
      <c r="T511" s="157"/>
      <c r="U511" s="157"/>
      <c r="V511" s="157"/>
      <c r="W511" s="157"/>
      <c r="X511" s="157"/>
      <c r="Y511" s="37"/>
      <c r="Z511" s="37"/>
    </row>
    <row r="512" spans="1:26" ht="15" customHeight="1" x14ac:dyDescent="0.2">
      <c r="A512" s="14"/>
      <c r="B512" s="28"/>
      <c r="C512" s="28"/>
      <c r="D512" s="28"/>
      <c r="E512" s="28"/>
      <c r="F512" s="28"/>
      <c r="G512" s="177"/>
      <c r="H512" s="177"/>
      <c r="I512" s="177"/>
      <c r="J512" s="37"/>
      <c r="K512" s="157"/>
      <c r="L512" s="157"/>
      <c r="M512" s="157"/>
      <c r="N512" s="157"/>
      <c r="O512" s="157"/>
      <c r="P512" s="157"/>
      <c r="Q512" s="37"/>
      <c r="R512" s="37"/>
      <c r="S512" s="157"/>
      <c r="T512" s="157"/>
      <c r="U512" s="157"/>
      <c r="V512" s="157"/>
      <c r="W512" s="157"/>
      <c r="X512" s="157"/>
      <c r="Y512" s="37"/>
      <c r="Z512" s="37"/>
    </row>
    <row r="513" spans="1:26" ht="15" customHeight="1" x14ac:dyDescent="0.2">
      <c r="A513" s="14"/>
      <c r="B513" s="28"/>
      <c r="C513" s="28"/>
      <c r="D513" s="28"/>
      <c r="E513" s="28"/>
      <c r="F513" s="28"/>
      <c r="G513" s="177"/>
      <c r="H513" s="177"/>
      <c r="I513" s="177"/>
      <c r="J513" s="37"/>
      <c r="K513" s="157"/>
      <c r="L513" s="157"/>
      <c r="M513" s="157"/>
      <c r="N513" s="157"/>
      <c r="O513" s="157"/>
      <c r="P513" s="157"/>
      <c r="Q513" s="37"/>
      <c r="R513" s="37"/>
      <c r="S513" s="157"/>
      <c r="T513" s="157"/>
      <c r="U513" s="157"/>
      <c r="V513" s="157"/>
      <c r="W513" s="157"/>
      <c r="X513" s="157"/>
      <c r="Y513" s="37"/>
      <c r="Z513" s="37"/>
    </row>
    <row r="514" spans="1:26" ht="15" customHeight="1" x14ac:dyDescent="0.2">
      <c r="A514" s="14"/>
      <c r="B514" s="28"/>
      <c r="C514" s="28"/>
      <c r="D514" s="28"/>
      <c r="E514" s="28"/>
      <c r="F514" s="28"/>
      <c r="G514" s="177"/>
      <c r="H514" s="177"/>
      <c r="I514" s="177"/>
      <c r="J514" s="37"/>
      <c r="K514" s="157"/>
      <c r="L514" s="157"/>
      <c r="M514" s="157"/>
      <c r="N514" s="157"/>
      <c r="O514" s="157"/>
      <c r="P514" s="157"/>
      <c r="Q514" s="37"/>
      <c r="R514" s="37"/>
      <c r="S514" s="157"/>
      <c r="T514" s="157"/>
      <c r="U514" s="157"/>
      <c r="V514" s="157"/>
      <c r="W514" s="157"/>
      <c r="X514" s="157"/>
      <c r="Y514" s="37"/>
      <c r="Z514" s="37"/>
    </row>
    <row r="515" spans="1:26" ht="15" customHeight="1" x14ac:dyDescent="0.2">
      <c r="A515" s="14"/>
      <c r="B515" s="14"/>
      <c r="C515" s="14"/>
      <c r="D515" s="14"/>
      <c r="E515" s="14"/>
      <c r="F515" s="14"/>
      <c r="G515" s="175"/>
      <c r="H515" s="175"/>
      <c r="I515" s="175"/>
      <c r="J515" s="37"/>
      <c r="K515" s="157"/>
      <c r="L515" s="157"/>
      <c r="M515" s="157"/>
      <c r="N515" s="157"/>
      <c r="O515" s="157"/>
      <c r="P515" s="157"/>
      <c r="Q515" s="37"/>
      <c r="R515" s="37"/>
      <c r="S515" s="157"/>
      <c r="T515" s="157"/>
      <c r="U515" s="157"/>
      <c r="V515" s="157"/>
      <c r="W515" s="157"/>
      <c r="X515" s="157"/>
      <c r="Y515" s="37"/>
      <c r="Z515" s="37"/>
    </row>
    <row r="516" spans="1:26" ht="15" customHeight="1" x14ac:dyDescent="0.2">
      <c r="A516" s="14"/>
      <c r="B516" s="14"/>
      <c r="C516" s="14"/>
      <c r="D516" s="14"/>
      <c r="E516" s="14"/>
      <c r="F516" s="14"/>
      <c r="G516" s="175"/>
      <c r="H516" s="175"/>
      <c r="I516" s="175"/>
      <c r="J516" s="37"/>
      <c r="K516" s="157"/>
      <c r="L516" s="157"/>
      <c r="M516" s="157"/>
      <c r="N516" s="157"/>
      <c r="O516" s="157"/>
      <c r="P516" s="157"/>
      <c r="Q516" s="37"/>
      <c r="R516" s="37"/>
      <c r="S516" s="157"/>
      <c r="T516" s="157"/>
      <c r="U516" s="157"/>
      <c r="V516" s="157"/>
      <c r="W516" s="157"/>
      <c r="X516" s="157"/>
      <c r="Y516" s="37"/>
      <c r="Z516" s="37"/>
    </row>
    <row r="517" spans="1:26" ht="15" customHeight="1" x14ac:dyDescent="0.2">
      <c r="A517" s="14"/>
      <c r="B517" s="14"/>
      <c r="C517" s="14"/>
      <c r="D517" s="14"/>
      <c r="E517" s="14"/>
      <c r="F517" s="14"/>
      <c r="G517" s="175"/>
      <c r="H517" s="175"/>
      <c r="I517" s="175"/>
      <c r="J517" s="37"/>
      <c r="K517" s="157"/>
      <c r="L517" s="157"/>
      <c r="M517" s="157"/>
      <c r="N517" s="157"/>
      <c r="O517" s="157"/>
      <c r="P517" s="157"/>
      <c r="Q517" s="37"/>
      <c r="R517" s="37"/>
      <c r="S517" s="157"/>
      <c r="T517" s="157"/>
      <c r="U517" s="157"/>
      <c r="V517" s="157"/>
      <c r="W517" s="157"/>
      <c r="X517" s="157"/>
      <c r="Y517" s="37"/>
      <c r="Z517" s="37"/>
    </row>
    <row r="518" spans="1:26" ht="15" customHeight="1" x14ac:dyDescent="0.2">
      <c r="A518" s="14"/>
      <c r="B518" s="14"/>
      <c r="C518" s="14"/>
      <c r="D518" s="14"/>
      <c r="E518" s="14"/>
      <c r="F518" s="14"/>
      <c r="G518" s="175"/>
      <c r="H518" s="175"/>
      <c r="I518" s="175"/>
      <c r="J518" s="37"/>
      <c r="K518" s="157"/>
      <c r="L518" s="157"/>
      <c r="M518" s="157"/>
      <c r="N518" s="157"/>
      <c r="O518" s="157"/>
      <c r="P518" s="157"/>
      <c r="Q518" s="37"/>
      <c r="R518" s="37"/>
      <c r="S518" s="157"/>
      <c r="T518" s="157"/>
      <c r="U518" s="157"/>
      <c r="V518" s="157"/>
      <c r="W518" s="157"/>
      <c r="X518" s="157"/>
      <c r="Y518" s="37"/>
      <c r="Z518" s="37"/>
    </row>
    <row r="519" spans="1:26" ht="15" customHeight="1" x14ac:dyDescent="0.2">
      <c r="A519" s="14"/>
      <c r="B519" s="14"/>
      <c r="C519" s="14"/>
      <c r="D519" s="14"/>
      <c r="E519" s="14"/>
      <c r="F519" s="14"/>
      <c r="G519" s="175"/>
      <c r="H519" s="175"/>
      <c r="I519" s="175"/>
      <c r="J519" s="37"/>
      <c r="K519" s="157"/>
      <c r="L519" s="157"/>
      <c r="M519" s="157"/>
      <c r="N519" s="157"/>
      <c r="O519" s="157"/>
      <c r="P519" s="157"/>
      <c r="Q519" s="37"/>
      <c r="R519" s="37"/>
      <c r="S519" s="157"/>
      <c r="T519" s="157"/>
      <c r="U519" s="157"/>
      <c r="V519" s="157"/>
      <c r="W519" s="157"/>
      <c r="X519" s="157"/>
      <c r="Y519" s="37"/>
      <c r="Z519" s="37"/>
    </row>
    <row r="520" spans="1:26" ht="15" customHeight="1" x14ac:dyDescent="0.2">
      <c r="A520" s="14"/>
      <c r="B520" s="14"/>
      <c r="C520" s="14"/>
      <c r="D520" s="14"/>
      <c r="E520" s="14"/>
      <c r="F520" s="14"/>
      <c r="G520" s="175"/>
      <c r="H520" s="175"/>
      <c r="I520" s="175"/>
      <c r="J520" s="37"/>
      <c r="K520" s="157"/>
      <c r="L520" s="157"/>
      <c r="M520" s="157"/>
      <c r="N520" s="157"/>
      <c r="O520" s="157"/>
      <c r="P520" s="157"/>
      <c r="Q520" s="37"/>
      <c r="R520" s="37"/>
      <c r="S520" s="157"/>
      <c r="T520" s="157"/>
      <c r="U520" s="157"/>
      <c r="V520" s="157"/>
      <c r="W520" s="157"/>
      <c r="X520" s="157"/>
      <c r="Y520" s="37"/>
      <c r="Z520" s="37"/>
    </row>
    <row r="521" spans="1:26" ht="15" customHeight="1" x14ac:dyDescent="0.2">
      <c r="A521" s="14"/>
      <c r="B521" s="14"/>
      <c r="C521" s="14"/>
      <c r="D521" s="14"/>
      <c r="E521" s="14"/>
      <c r="F521" s="14"/>
      <c r="G521" s="175"/>
      <c r="H521" s="175"/>
      <c r="I521" s="175"/>
      <c r="J521" s="37"/>
      <c r="K521" s="157"/>
      <c r="L521" s="157"/>
      <c r="M521" s="157"/>
      <c r="N521" s="157"/>
      <c r="O521" s="157"/>
      <c r="P521" s="157"/>
      <c r="Q521" s="37"/>
      <c r="R521" s="37"/>
      <c r="S521" s="157"/>
      <c r="T521" s="157"/>
      <c r="U521" s="157"/>
      <c r="V521" s="157"/>
      <c r="W521" s="157"/>
      <c r="X521" s="157"/>
      <c r="Y521" s="37"/>
      <c r="Z521" s="37"/>
    </row>
    <row r="522" spans="1:26" ht="15" customHeight="1" x14ac:dyDescent="0.2">
      <c r="A522" s="14"/>
      <c r="B522" s="14"/>
      <c r="C522" s="14"/>
      <c r="D522" s="14"/>
      <c r="E522" s="14"/>
      <c r="F522" s="14"/>
      <c r="G522" s="175"/>
      <c r="H522" s="175"/>
      <c r="I522" s="175"/>
      <c r="J522" s="37"/>
      <c r="K522" s="157"/>
      <c r="L522" s="157"/>
      <c r="M522" s="157"/>
      <c r="N522" s="157"/>
      <c r="O522" s="157"/>
      <c r="P522" s="157"/>
      <c r="Q522" s="37"/>
      <c r="R522" s="37"/>
      <c r="S522" s="157"/>
      <c r="T522" s="157"/>
      <c r="U522" s="157"/>
      <c r="V522" s="157"/>
      <c r="W522" s="157"/>
      <c r="X522" s="157"/>
      <c r="Y522" s="37"/>
      <c r="Z522" s="37"/>
    </row>
    <row r="523" spans="1:26" ht="15" customHeight="1" x14ac:dyDescent="0.2">
      <c r="A523" s="14"/>
      <c r="B523" s="14"/>
      <c r="C523" s="14"/>
      <c r="D523" s="14"/>
      <c r="E523" s="14"/>
      <c r="F523" s="14"/>
      <c r="G523" s="175"/>
      <c r="H523" s="175"/>
      <c r="I523" s="175"/>
      <c r="J523" s="37"/>
      <c r="K523" s="157"/>
      <c r="L523" s="157"/>
      <c r="M523" s="157"/>
      <c r="N523" s="157"/>
      <c r="O523" s="157"/>
      <c r="P523" s="157"/>
      <c r="Q523" s="37"/>
      <c r="R523" s="37"/>
      <c r="S523" s="157"/>
      <c r="T523" s="157"/>
      <c r="U523" s="157"/>
      <c r="V523" s="157"/>
      <c r="W523" s="157"/>
      <c r="X523" s="157"/>
      <c r="Y523" s="37"/>
      <c r="Z523" s="37"/>
    </row>
    <row r="524" spans="1:26" ht="15" customHeight="1" x14ac:dyDescent="0.2">
      <c r="A524" s="14"/>
      <c r="B524" s="14"/>
      <c r="C524" s="14"/>
      <c r="D524" s="14"/>
      <c r="E524" s="14"/>
      <c r="F524" s="14"/>
      <c r="G524" s="175"/>
      <c r="H524" s="175"/>
      <c r="I524" s="175"/>
      <c r="J524" s="37"/>
      <c r="K524" s="157"/>
      <c r="L524" s="157"/>
      <c r="M524" s="157"/>
      <c r="N524" s="157"/>
      <c r="O524" s="157"/>
      <c r="P524" s="157"/>
      <c r="Q524" s="37"/>
      <c r="R524" s="37"/>
      <c r="S524" s="157"/>
      <c r="T524" s="157"/>
      <c r="U524" s="157"/>
      <c r="V524" s="157"/>
      <c r="W524" s="157"/>
      <c r="X524" s="157"/>
      <c r="Y524" s="37"/>
      <c r="Z524" s="37"/>
    </row>
    <row r="525" spans="1:26" ht="15" customHeight="1" x14ac:dyDescent="0.2">
      <c r="A525" s="14"/>
      <c r="B525" s="14"/>
      <c r="C525" s="14"/>
      <c r="D525" s="14"/>
      <c r="E525" s="14"/>
      <c r="F525" s="14"/>
      <c r="G525" s="175"/>
      <c r="H525" s="175"/>
      <c r="I525" s="175"/>
      <c r="J525" s="37"/>
      <c r="K525" s="157"/>
      <c r="L525" s="157"/>
      <c r="M525" s="157"/>
      <c r="N525" s="157"/>
      <c r="O525" s="157"/>
      <c r="P525" s="157"/>
      <c r="Q525" s="37"/>
      <c r="R525" s="37"/>
      <c r="S525" s="157"/>
      <c r="T525" s="157"/>
      <c r="U525" s="157"/>
      <c r="V525" s="157"/>
      <c r="W525" s="157"/>
      <c r="X525" s="157"/>
      <c r="Y525" s="37"/>
      <c r="Z525" s="37"/>
    </row>
    <row r="526" spans="1:26" ht="15" customHeight="1" x14ac:dyDescent="0.2">
      <c r="A526" s="14"/>
      <c r="B526" s="14"/>
      <c r="C526" s="14"/>
      <c r="D526" s="14"/>
      <c r="E526" s="14"/>
      <c r="F526" s="14"/>
      <c r="G526" s="175"/>
      <c r="H526" s="175"/>
      <c r="I526" s="175"/>
      <c r="J526" s="37"/>
      <c r="K526" s="157"/>
      <c r="L526" s="157"/>
      <c r="M526" s="157"/>
      <c r="N526" s="157"/>
      <c r="O526" s="157"/>
      <c r="P526" s="157"/>
      <c r="Q526" s="37"/>
      <c r="R526" s="37"/>
      <c r="S526" s="157"/>
      <c r="T526" s="157"/>
      <c r="U526" s="157"/>
      <c r="V526" s="157"/>
      <c r="W526" s="157"/>
      <c r="X526" s="157"/>
      <c r="Y526" s="37"/>
      <c r="Z526" s="37"/>
    </row>
    <row r="527" spans="1:26" ht="15" customHeight="1" x14ac:dyDescent="0.2">
      <c r="A527" s="14"/>
      <c r="B527" s="14"/>
      <c r="C527" s="14"/>
      <c r="D527" s="14"/>
      <c r="E527" s="14"/>
      <c r="F527" s="14"/>
      <c r="G527" s="175"/>
      <c r="H527" s="175"/>
      <c r="I527" s="175"/>
      <c r="J527" s="37"/>
      <c r="K527" s="157"/>
      <c r="L527" s="157"/>
      <c r="M527" s="157"/>
      <c r="N527" s="157"/>
      <c r="O527" s="157"/>
      <c r="P527" s="157"/>
      <c r="Q527" s="37"/>
      <c r="R527" s="37"/>
      <c r="S527" s="157"/>
      <c r="T527" s="157"/>
      <c r="U527" s="157"/>
      <c r="V527" s="157"/>
      <c r="W527" s="157"/>
      <c r="X527" s="157"/>
      <c r="Y527" s="37"/>
      <c r="Z527" s="37"/>
    </row>
    <row r="528" spans="1:26" ht="15" customHeight="1" x14ac:dyDescent="0.2">
      <c r="A528" s="14"/>
      <c r="B528" s="14"/>
      <c r="C528" s="14"/>
      <c r="D528" s="14"/>
      <c r="E528" s="14"/>
      <c r="F528" s="14"/>
      <c r="G528" s="175"/>
      <c r="H528" s="175"/>
      <c r="I528" s="175"/>
      <c r="J528" s="37"/>
      <c r="K528" s="157"/>
      <c r="L528" s="157"/>
      <c r="M528" s="157"/>
      <c r="N528" s="157"/>
      <c r="O528" s="157"/>
      <c r="P528" s="157"/>
      <c r="Q528" s="37"/>
      <c r="R528" s="37"/>
      <c r="S528" s="157"/>
      <c r="T528" s="157"/>
      <c r="U528" s="157"/>
      <c r="V528" s="157"/>
      <c r="W528" s="157"/>
      <c r="X528" s="157"/>
      <c r="Y528" s="37"/>
      <c r="Z528" s="37"/>
    </row>
    <row r="529" spans="1:26" ht="15" customHeight="1" x14ac:dyDescent="0.2">
      <c r="A529" s="14"/>
      <c r="B529" s="14"/>
      <c r="C529" s="14"/>
      <c r="D529" s="14"/>
      <c r="E529" s="14"/>
      <c r="F529" s="14"/>
      <c r="G529" s="175"/>
      <c r="H529" s="175"/>
      <c r="I529" s="175"/>
      <c r="J529" s="37"/>
      <c r="K529" s="157"/>
      <c r="L529" s="157"/>
      <c r="M529" s="157"/>
      <c r="N529" s="157"/>
      <c r="O529" s="157"/>
      <c r="P529" s="157"/>
      <c r="Q529" s="37"/>
      <c r="R529" s="37"/>
      <c r="S529" s="157"/>
      <c r="T529" s="157"/>
      <c r="U529" s="157"/>
      <c r="V529" s="157"/>
      <c r="W529" s="157"/>
      <c r="X529" s="157"/>
      <c r="Y529" s="37"/>
      <c r="Z529" s="37"/>
    </row>
    <row r="530" spans="1:26" ht="15" customHeight="1" x14ac:dyDescent="0.2">
      <c r="A530" s="14"/>
      <c r="B530" s="14"/>
      <c r="C530" s="14"/>
      <c r="D530" s="14"/>
      <c r="E530" s="14"/>
      <c r="F530" s="14"/>
      <c r="G530" s="175"/>
      <c r="H530" s="175"/>
      <c r="I530" s="175"/>
      <c r="J530" s="37"/>
      <c r="K530" s="157"/>
      <c r="L530" s="157"/>
      <c r="M530" s="157"/>
      <c r="N530" s="157"/>
      <c r="O530" s="157"/>
      <c r="P530" s="157"/>
      <c r="Q530" s="37"/>
      <c r="R530" s="37"/>
      <c r="S530" s="157"/>
      <c r="T530" s="157"/>
      <c r="U530" s="157"/>
      <c r="V530" s="157"/>
      <c r="W530" s="157"/>
      <c r="X530" s="157"/>
      <c r="Y530" s="37"/>
      <c r="Z530" s="37"/>
    </row>
    <row r="531" spans="1:26" ht="15" customHeight="1" x14ac:dyDescent="0.2">
      <c r="A531" s="14"/>
      <c r="B531" s="14"/>
      <c r="C531" s="14"/>
      <c r="D531" s="14"/>
      <c r="E531" s="14"/>
      <c r="F531" s="14"/>
      <c r="G531" s="175"/>
      <c r="H531" s="175"/>
      <c r="I531" s="175"/>
      <c r="J531" s="37"/>
      <c r="K531" s="157"/>
      <c r="L531" s="157"/>
      <c r="M531" s="157"/>
      <c r="N531" s="157"/>
      <c r="O531" s="157"/>
      <c r="P531" s="157"/>
      <c r="Q531" s="37"/>
      <c r="R531" s="37"/>
      <c r="S531" s="157"/>
      <c r="T531" s="157"/>
      <c r="U531" s="157"/>
      <c r="V531" s="157"/>
      <c r="W531" s="157"/>
      <c r="X531" s="157"/>
      <c r="Y531" s="37"/>
      <c r="Z531" s="37"/>
    </row>
    <row r="532" spans="1:26" ht="15" customHeight="1" x14ac:dyDescent="0.2">
      <c r="A532" s="14"/>
      <c r="B532" s="14"/>
      <c r="C532" s="14"/>
      <c r="D532" s="14"/>
      <c r="E532" s="14"/>
      <c r="F532" s="14"/>
      <c r="G532" s="175"/>
      <c r="H532" s="175"/>
      <c r="I532" s="175"/>
      <c r="J532" s="37"/>
      <c r="K532" s="157"/>
      <c r="L532" s="157"/>
      <c r="M532" s="157"/>
      <c r="N532" s="157"/>
      <c r="O532" s="157"/>
      <c r="P532" s="157"/>
      <c r="Q532" s="37"/>
      <c r="R532" s="37"/>
      <c r="S532" s="157"/>
      <c r="T532" s="157"/>
      <c r="U532" s="157"/>
      <c r="V532" s="157"/>
      <c r="W532" s="157"/>
      <c r="X532" s="157"/>
      <c r="Y532" s="37"/>
      <c r="Z532" s="37"/>
    </row>
    <row r="533" spans="1:26" ht="15" customHeight="1" x14ac:dyDescent="0.2">
      <c r="A533" s="14"/>
      <c r="B533" s="14"/>
      <c r="C533" s="14"/>
      <c r="D533" s="14"/>
      <c r="E533" s="14"/>
      <c r="F533" s="14"/>
      <c r="G533" s="175"/>
      <c r="H533" s="175"/>
      <c r="I533" s="175"/>
      <c r="J533" s="37"/>
      <c r="K533" s="157"/>
      <c r="L533" s="157"/>
      <c r="M533" s="157"/>
      <c r="N533" s="157"/>
      <c r="O533" s="157"/>
      <c r="P533" s="157"/>
      <c r="Q533" s="37"/>
      <c r="R533" s="37"/>
      <c r="S533" s="157"/>
      <c r="T533" s="157"/>
      <c r="U533" s="157"/>
      <c r="V533" s="157"/>
      <c r="W533" s="157"/>
      <c r="X533" s="157"/>
      <c r="Y533" s="37"/>
      <c r="Z533" s="37"/>
    </row>
    <row r="534" spans="1:26" ht="15" customHeight="1" x14ac:dyDescent="0.2">
      <c r="A534" s="14"/>
      <c r="B534" s="14"/>
      <c r="C534" s="14"/>
      <c r="D534" s="14"/>
      <c r="E534" s="14"/>
      <c r="F534" s="14"/>
      <c r="G534" s="175"/>
      <c r="H534" s="175"/>
      <c r="I534" s="175"/>
      <c r="J534" s="37"/>
      <c r="K534" s="157"/>
      <c r="L534" s="157"/>
      <c r="M534" s="157"/>
      <c r="N534" s="157"/>
      <c r="O534" s="157"/>
      <c r="P534" s="157"/>
      <c r="Q534" s="37"/>
      <c r="R534" s="37"/>
      <c r="S534" s="157"/>
      <c r="T534" s="157"/>
      <c r="U534" s="157"/>
      <c r="V534" s="157"/>
      <c r="W534" s="157"/>
      <c r="X534" s="157"/>
      <c r="Y534" s="37"/>
      <c r="Z534" s="37"/>
    </row>
    <row r="535" spans="1:26" ht="15" customHeight="1" x14ac:dyDescent="0.2">
      <c r="A535" s="14"/>
      <c r="B535" s="14"/>
      <c r="C535" s="14"/>
      <c r="D535" s="14"/>
      <c r="E535" s="14"/>
      <c r="F535" s="14"/>
      <c r="G535" s="175"/>
      <c r="H535" s="175"/>
      <c r="I535" s="175"/>
      <c r="J535" s="37"/>
      <c r="K535" s="157"/>
      <c r="L535" s="157"/>
      <c r="M535" s="157"/>
      <c r="N535" s="157"/>
      <c r="O535" s="157"/>
      <c r="P535" s="157"/>
      <c r="Q535" s="37"/>
      <c r="R535" s="37"/>
      <c r="S535" s="157"/>
      <c r="T535" s="157"/>
      <c r="U535" s="157"/>
      <c r="V535" s="157"/>
      <c r="W535" s="157"/>
      <c r="X535" s="157"/>
      <c r="Y535" s="37"/>
      <c r="Z535" s="37"/>
    </row>
    <row r="536" spans="1:26" ht="15" customHeight="1" x14ac:dyDescent="0.2">
      <c r="A536" s="14"/>
      <c r="B536" s="14"/>
      <c r="C536" s="14"/>
      <c r="D536" s="14"/>
      <c r="E536" s="14"/>
      <c r="F536" s="14"/>
      <c r="G536" s="175"/>
      <c r="H536" s="175"/>
      <c r="I536" s="175"/>
      <c r="J536" s="37"/>
      <c r="K536" s="157"/>
      <c r="L536" s="157"/>
      <c r="M536" s="157"/>
      <c r="N536" s="157"/>
      <c r="O536" s="157"/>
      <c r="P536" s="157"/>
      <c r="Q536" s="37"/>
      <c r="R536" s="37"/>
      <c r="S536" s="157"/>
      <c r="T536" s="157"/>
      <c r="U536" s="157"/>
      <c r="V536" s="157"/>
      <c r="W536" s="157"/>
      <c r="X536" s="157"/>
      <c r="Y536" s="37"/>
      <c r="Z536" s="37"/>
    </row>
    <row r="537" spans="1:26" ht="15" customHeight="1" x14ac:dyDescent="0.2">
      <c r="A537" s="14"/>
      <c r="B537" s="14"/>
      <c r="C537" s="14"/>
      <c r="D537" s="14"/>
      <c r="E537" s="14"/>
      <c r="F537" s="14"/>
      <c r="G537" s="175"/>
      <c r="H537" s="175"/>
      <c r="I537" s="175"/>
      <c r="J537" s="37"/>
      <c r="K537" s="157"/>
      <c r="L537" s="157"/>
      <c r="M537" s="157"/>
      <c r="N537" s="157"/>
      <c r="O537" s="157"/>
      <c r="P537" s="157"/>
      <c r="Q537" s="37"/>
      <c r="R537" s="37"/>
      <c r="S537" s="157"/>
      <c r="T537" s="157"/>
      <c r="U537" s="157"/>
      <c r="V537" s="157"/>
      <c r="W537" s="157"/>
      <c r="X537" s="157"/>
      <c r="Y537" s="37"/>
      <c r="Z537" s="37"/>
    </row>
    <row r="538" spans="1:26" ht="15" customHeight="1" x14ac:dyDescent="0.2">
      <c r="A538" s="155"/>
      <c r="B538" s="155"/>
      <c r="C538" s="155"/>
      <c r="D538" s="155"/>
      <c r="E538" s="155"/>
      <c r="F538" s="155"/>
      <c r="G538" s="174"/>
      <c r="H538" s="174"/>
      <c r="I538" s="174"/>
      <c r="J538" s="37"/>
      <c r="K538" s="157"/>
      <c r="L538" s="157"/>
      <c r="M538" s="157"/>
      <c r="N538" s="157"/>
      <c r="O538" s="157"/>
      <c r="P538" s="157"/>
      <c r="Q538" s="37"/>
      <c r="R538" s="37"/>
      <c r="S538" s="157"/>
      <c r="T538" s="157"/>
      <c r="U538" s="157"/>
      <c r="V538" s="157"/>
      <c r="W538" s="157"/>
      <c r="X538" s="157"/>
      <c r="Y538" s="37"/>
      <c r="Z538" s="37"/>
    </row>
    <row r="539" spans="1:26" ht="15" customHeight="1" x14ac:dyDescent="0.2">
      <c r="A539" s="14"/>
      <c r="B539" s="14"/>
      <c r="C539" s="14"/>
      <c r="D539" s="14"/>
      <c r="E539" s="14"/>
      <c r="F539" s="14"/>
      <c r="G539" s="175"/>
      <c r="H539" s="175"/>
      <c r="I539" s="175"/>
      <c r="J539" s="37"/>
      <c r="K539" s="157"/>
      <c r="L539" s="157"/>
      <c r="M539" s="157"/>
      <c r="N539" s="157"/>
      <c r="O539" s="157"/>
      <c r="P539" s="157"/>
      <c r="Q539" s="37"/>
      <c r="R539" s="37"/>
      <c r="S539" s="157"/>
      <c r="T539" s="157"/>
      <c r="U539" s="157"/>
      <c r="V539" s="157"/>
      <c r="W539" s="157"/>
      <c r="X539" s="157"/>
      <c r="Y539" s="37"/>
      <c r="Z539" s="37"/>
    </row>
    <row r="540" spans="1:26" ht="15" customHeight="1" x14ac:dyDescent="0.2">
      <c r="A540" s="155"/>
      <c r="B540" s="155"/>
      <c r="C540" s="155"/>
      <c r="D540" s="155"/>
      <c r="E540" s="155"/>
      <c r="F540" s="155"/>
      <c r="G540" s="174"/>
      <c r="H540" s="174"/>
      <c r="I540" s="174"/>
      <c r="J540" s="37"/>
      <c r="K540" s="157"/>
      <c r="L540" s="157"/>
      <c r="M540" s="157"/>
      <c r="N540" s="157"/>
      <c r="O540" s="157"/>
      <c r="P540" s="157"/>
      <c r="Q540" s="37"/>
      <c r="R540" s="37"/>
      <c r="S540" s="157"/>
      <c r="T540" s="157"/>
      <c r="U540" s="157"/>
      <c r="V540" s="157"/>
      <c r="W540" s="157"/>
      <c r="X540" s="157"/>
      <c r="Y540" s="37"/>
      <c r="Z540" s="37"/>
    </row>
    <row r="541" spans="1:26" s="39" customFormat="1" ht="15" customHeight="1" x14ac:dyDescent="0.25">
      <c r="A541" s="155"/>
      <c r="B541" s="155"/>
      <c r="C541" s="155"/>
      <c r="D541" s="155"/>
      <c r="E541" s="155"/>
      <c r="F541" s="155"/>
      <c r="G541" s="174"/>
      <c r="H541" s="174"/>
      <c r="I541" s="174"/>
      <c r="J541" s="37"/>
      <c r="K541" s="157"/>
      <c r="L541" s="157"/>
      <c r="M541" s="157"/>
      <c r="N541" s="157"/>
      <c r="O541" s="157"/>
      <c r="P541" s="157"/>
      <c r="Q541" s="37"/>
      <c r="R541" s="37"/>
      <c r="S541" s="157"/>
      <c r="T541" s="157"/>
      <c r="U541" s="157"/>
      <c r="V541" s="157"/>
      <c r="W541" s="157"/>
      <c r="X541" s="157"/>
      <c r="Y541" s="37"/>
      <c r="Z541" s="37"/>
    </row>
    <row r="542" spans="1:26" ht="15" customHeight="1" x14ac:dyDescent="0.2">
      <c r="A542" s="14"/>
      <c r="B542" s="14"/>
      <c r="C542" s="14"/>
      <c r="D542" s="14"/>
      <c r="E542" s="14"/>
      <c r="F542" s="14"/>
      <c r="G542" s="175"/>
      <c r="H542" s="175"/>
      <c r="I542" s="175"/>
      <c r="J542" s="37"/>
      <c r="K542" s="157"/>
      <c r="L542" s="157"/>
      <c r="M542" s="157"/>
      <c r="N542" s="157"/>
      <c r="O542" s="157"/>
      <c r="P542" s="157"/>
      <c r="Q542" s="37"/>
      <c r="R542" s="37"/>
      <c r="S542" s="157"/>
      <c r="T542" s="157"/>
      <c r="U542" s="157"/>
      <c r="V542" s="157"/>
      <c r="W542" s="157"/>
      <c r="X542" s="157"/>
      <c r="Y542" s="37"/>
      <c r="Z542" s="37"/>
    </row>
    <row r="543" spans="1:26" ht="15" customHeight="1" x14ac:dyDescent="0.2">
      <c r="A543" s="14"/>
      <c r="B543" s="14"/>
      <c r="C543" s="14"/>
      <c r="D543" s="14"/>
      <c r="E543" s="14"/>
      <c r="F543" s="14"/>
      <c r="G543" s="175"/>
      <c r="H543" s="175"/>
      <c r="I543" s="175"/>
      <c r="J543" s="37"/>
      <c r="K543" s="157"/>
      <c r="L543" s="157"/>
      <c r="M543" s="157"/>
      <c r="N543" s="157"/>
      <c r="O543" s="157"/>
      <c r="P543" s="157"/>
      <c r="Q543" s="37"/>
      <c r="R543" s="37"/>
      <c r="S543" s="157"/>
      <c r="T543" s="157"/>
      <c r="U543" s="157"/>
      <c r="V543" s="157"/>
      <c r="W543" s="157"/>
      <c r="X543" s="157"/>
      <c r="Y543" s="37"/>
      <c r="Z543" s="37"/>
    </row>
    <row r="544" spans="1:26" ht="15" customHeight="1" x14ac:dyDescent="0.2">
      <c r="A544" s="14"/>
      <c r="B544" s="14"/>
      <c r="C544" s="14"/>
      <c r="D544" s="14"/>
      <c r="E544" s="14"/>
      <c r="F544" s="14"/>
      <c r="G544" s="175"/>
      <c r="H544" s="175"/>
      <c r="I544" s="175"/>
      <c r="J544" s="37"/>
      <c r="K544" s="157"/>
      <c r="L544" s="157"/>
      <c r="M544" s="157"/>
      <c r="N544" s="157"/>
      <c r="O544" s="157"/>
      <c r="P544" s="157"/>
      <c r="Q544" s="37"/>
      <c r="R544" s="37"/>
      <c r="S544" s="157"/>
      <c r="T544" s="157"/>
      <c r="U544" s="157"/>
      <c r="V544" s="157"/>
      <c r="W544" s="157"/>
      <c r="X544" s="157"/>
      <c r="Y544" s="37"/>
      <c r="Z544" s="37"/>
    </row>
    <row r="545" spans="1:26" ht="15" customHeight="1" x14ac:dyDescent="0.2">
      <c r="A545" s="14"/>
      <c r="B545" s="14"/>
      <c r="C545" s="14"/>
      <c r="D545" s="14"/>
      <c r="E545" s="14"/>
      <c r="F545" s="14"/>
      <c r="G545" s="175"/>
      <c r="H545" s="175"/>
      <c r="I545" s="175"/>
      <c r="J545" s="37"/>
      <c r="K545" s="157"/>
      <c r="L545" s="157"/>
      <c r="M545" s="157"/>
      <c r="N545" s="157"/>
      <c r="O545" s="157"/>
      <c r="P545" s="157"/>
      <c r="Q545" s="37"/>
      <c r="R545" s="37"/>
      <c r="S545" s="157"/>
      <c r="T545" s="157"/>
      <c r="U545" s="157"/>
      <c r="V545" s="157"/>
      <c r="W545" s="157"/>
      <c r="X545" s="157"/>
      <c r="Y545" s="37"/>
      <c r="Z545" s="37"/>
    </row>
    <row r="546" spans="1:26" ht="15" customHeight="1" x14ac:dyDescent="0.2">
      <c r="A546" s="14"/>
      <c r="B546" s="14"/>
      <c r="C546" s="14"/>
      <c r="D546" s="14"/>
      <c r="E546" s="14"/>
      <c r="F546" s="14"/>
      <c r="G546" s="175"/>
      <c r="H546" s="175"/>
      <c r="I546" s="175"/>
      <c r="J546" s="37"/>
      <c r="K546" s="157"/>
      <c r="L546" s="157"/>
      <c r="M546" s="157"/>
      <c r="N546" s="157"/>
      <c r="O546" s="157"/>
      <c r="P546" s="157"/>
      <c r="Q546" s="37"/>
      <c r="R546" s="37"/>
      <c r="S546" s="157"/>
      <c r="T546" s="157"/>
      <c r="U546" s="157"/>
      <c r="V546" s="157"/>
      <c r="W546" s="157"/>
      <c r="X546" s="157"/>
      <c r="Y546" s="37"/>
      <c r="Z546" s="37"/>
    </row>
    <row r="547" spans="1:26" ht="15" customHeight="1" x14ac:dyDescent="0.2">
      <c r="A547" s="14"/>
      <c r="B547" s="14"/>
      <c r="C547" s="14"/>
      <c r="D547" s="14"/>
      <c r="E547" s="14"/>
      <c r="F547" s="14"/>
      <c r="G547" s="175"/>
      <c r="H547" s="175"/>
      <c r="I547" s="175"/>
      <c r="J547" s="37"/>
      <c r="K547" s="157"/>
      <c r="L547" s="157"/>
      <c r="M547" s="157"/>
      <c r="N547" s="157"/>
      <c r="O547" s="157"/>
      <c r="P547" s="157"/>
      <c r="Q547" s="37"/>
      <c r="R547" s="37"/>
      <c r="S547" s="157"/>
      <c r="T547" s="157"/>
      <c r="U547" s="157"/>
      <c r="V547" s="157"/>
      <c r="W547" s="157"/>
      <c r="X547" s="157"/>
      <c r="Y547" s="37"/>
      <c r="Z547" s="37"/>
    </row>
    <row r="548" spans="1:26" ht="15" customHeight="1" x14ac:dyDescent="0.2">
      <c r="A548" s="14"/>
      <c r="B548" s="14"/>
      <c r="C548" s="14"/>
      <c r="D548" s="14"/>
      <c r="E548" s="14"/>
      <c r="F548" s="14"/>
      <c r="G548" s="175"/>
      <c r="H548" s="175"/>
      <c r="I548" s="175"/>
      <c r="J548" s="37"/>
      <c r="K548" s="157"/>
      <c r="L548" s="157"/>
      <c r="M548" s="157"/>
      <c r="N548" s="157"/>
      <c r="O548" s="157"/>
      <c r="P548" s="157"/>
      <c r="Q548" s="37"/>
      <c r="R548" s="37"/>
      <c r="S548" s="157"/>
      <c r="T548" s="157"/>
      <c r="U548" s="157"/>
      <c r="V548" s="157"/>
      <c r="W548" s="157"/>
      <c r="X548" s="157"/>
      <c r="Y548" s="37"/>
      <c r="Z548" s="37"/>
    </row>
    <row r="549" spans="1:26" ht="15" customHeight="1" x14ac:dyDescent="0.2">
      <c r="A549" s="14"/>
      <c r="B549" s="14"/>
      <c r="C549" s="14"/>
      <c r="D549" s="14"/>
      <c r="E549" s="14"/>
      <c r="F549" s="14"/>
      <c r="G549" s="175"/>
      <c r="H549" s="175"/>
      <c r="I549" s="175"/>
      <c r="J549" s="37"/>
      <c r="K549" s="157"/>
      <c r="L549" s="157"/>
      <c r="M549" s="157"/>
      <c r="N549" s="157"/>
      <c r="O549" s="157"/>
      <c r="P549" s="157"/>
      <c r="Q549" s="37"/>
      <c r="R549" s="37"/>
      <c r="S549" s="157"/>
      <c r="T549" s="157"/>
      <c r="U549" s="157"/>
      <c r="V549" s="157"/>
      <c r="W549" s="157"/>
      <c r="X549" s="157"/>
      <c r="Y549" s="37"/>
      <c r="Z549" s="37"/>
    </row>
    <row r="550" spans="1:26" ht="15" customHeight="1" x14ac:dyDescent="0.2">
      <c r="A550" s="14"/>
      <c r="B550" s="14"/>
      <c r="C550" s="14"/>
      <c r="D550" s="14"/>
      <c r="E550" s="14"/>
      <c r="F550" s="14"/>
      <c r="G550" s="175"/>
      <c r="H550" s="175"/>
      <c r="I550" s="175"/>
      <c r="J550" s="37"/>
      <c r="K550" s="157"/>
      <c r="L550" s="157"/>
      <c r="M550" s="157"/>
      <c r="N550" s="157"/>
      <c r="O550" s="157"/>
      <c r="P550" s="157"/>
      <c r="Q550" s="37"/>
      <c r="R550" s="37"/>
      <c r="S550" s="157"/>
      <c r="T550" s="157"/>
      <c r="U550" s="157"/>
      <c r="V550" s="157"/>
      <c r="W550" s="157"/>
      <c r="X550" s="157"/>
      <c r="Y550" s="37"/>
      <c r="Z550" s="37"/>
    </row>
    <row r="551" spans="1:26" ht="15" customHeight="1" x14ac:dyDescent="0.2">
      <c r="A551" s="14"/>
      <c r="B551" s="14"/>
      <c r="C551" s="14"/>
      <c r="D551" s="14"/>
      <c r="E551" s="14"/>
      <c r="F551" s="14"/>
      <c r="G551" s="175"/>
      <c r="H551" s="175"/>
      <c r="I551" s="175"/>
      <c r="J551" s="37"/>
      <c r="K551" s="157"/>
      <c r="L551" s="157"/>
      <c r="M551" s="157"/>
      <c r="N551" s="157"/>
      <c r="O551" s="157"/>
      <c r="P551" s="157"/>
      <c r="Q551" s="37"/>
      <c r="R551" s="37"/>
      <c r="S551" s="157"/>
      <c r="T551" s="157"/>
      <c r="U551" s="157"/>
      <c r="V551" s="157"/>
      <c r="W551" s="157"/>
      <c r="X551" s="157"/>
      <c r="Y551" s="37"/>
      <c r="Z551" s="37"/>
    </row>
    <row r="552" spans="1:26" ht="15" customHeight="1" x14ac:dyDescent="0.2">
      <c r="A552" s="14"/>
      <c r="B552" s="14"/>
      <c r="C552" s="14"/>
      <c r="D552" s="14"/>
      <c r="E552" s="14"/>
      <c r="F552" s="14"/>
      <c r="G552" s="175"/>
      <c r="H552" s="175"/>
      <c r="I552" s="175"/>
      <c r="J552" s="37"/>
      <c r="K552" s="157"/>
      <c r="L552" s="157"/>
      <c r="M552" s="157"/>
      <c r="N552" s="157"/>
      <c r="O552" s="157"/>
      <c r="P552" s="157"/>
      <c r="Q552" s="37"/>
      <c r="R552" s="37"/>
      <c r="S552" s="157"/>
      <c r="T552" s="157"/>
      <c r="U552" s="157"/>
      <c r="V552" s="157"/>
      <c r="W552" s="157"/>
      <c r="X552" s="157"/>
      <c r="Y552" s="37"/>
      <c r="Z552" s="37"/>
    </row>
    <row r="553" spans="1:26" ht="15" customHeight="1" x14ac:dyDescent="0.2">
      <c r="A553" s="14"/>
      <c r="B553" s="14"/>
      <c r="C553" s="14"/>
      <c r="D553" s="14"/>
      <c r="E553" s="14"/>
      <c r="F553" s="14"/>
      <c r="G553" s="175"/>
      <c r="H553" s="175"/>
      <c r="I553" s="175"/>
      <c r="J553" s="37"/>
      <c r="K553" s="157"/>
      <c r="L553" s="157"/>
      <c r="M553" s="157"/>
      <c r="N553" s="157"/>
      <c r="O553" s="157"/>
      <c r="P553" s="157"/>
      <c r="Q553" s="37"/>
      <c r="R553" s="37"/>
      <c r="S553" s="157"/>
      <c r="T553" s="157"/>
      <c r="U553" s="157"/>
      <c r="V553" s="157"/>
      <c r="W553" s="157"/>
      <c r="X553" s="157"/>
      <c r="Y553" s="37"/>
      <c r="Z553" s="37"/>
    </row>
    <row r="554" spans="1:26" ht="15" customHeight="1" x14ac:dyDescent="0.2">
      <c r="A554" s="14"/>
      <c r="B554" s="14"/>
      <c r="C554" s="14"/>
      <c r="D554" s="14"/>
      <c r="E554" s="14"/>
      <c r="F554" s="14"/>
      <c r="G554" s="175"/>
      <c r="H554" s="175"/>
      <c r="I554" s="175"/>
      <c r="J554" s="37"/>
      <c r="K554" s="157"/>
      <c r="L554" s="157"/>
      <c r="M554" s="157"/>
      <c r="N554" s="157"/>
      <c r="O554" s="157"/>
      <c r="P554" s="157"/>
      <c r="Q554" s="37"/>
      <c r="R554" s="37"/>
      <c r="S554" s="157"/>
      <c r="T554" s="157"/>
      <c r="U554" s="157"/>
      <c r="V554" s="157"/>
      <c r="W554" s="157"/>
      <c r="X554" s="157"/>
      <c r="Y554" s="37"/>
      <c r="Z554" s="37"/>
    </row>
    <row r="555" spans="1:26" ht="15" customHeight="1" x14ac:dyDescent="0.2">
      <c r="A555" s="14"/>
      <c r="B555" s="14"/>
      <c r="C555" s="14"/>
      <c r="D555" s="14"/>
      <c r="E555" s="14"/>
      <c r="F555" s="14"/>
      <c r="G555" s="175"/>
      <c r="H555" s="175"/>
      <c r="I555" s="175"/>
      <c r="J555" s="37"/>
      <c r="K555" s="157"/>
      <c r="L555" s="157"/>
      <c r="M555" s="157"/>
      <c r="N555" s="157"/>
      <c r="O555" s="157"/>
      <c r="P555" s="157"/>
      <c r="Q555" s="37"/>
      <c r="R555" s="37"/>
      <c r="S555" s="157"/>
      <c r="T555" s="157"/>
      <c r="U555" s="157"/>
      <c r="V555" s="157"/>
      <c r="W555" s="157"/>
      <c r="X555" s="157"/>
      <c r="Y555" s="37"/>
      <c r="Z555" s="37"/>
    </row>
    <row r="556" spans="1:26" ht="15" customHeight="1" x14ac:dyDescent="0.2">
      <c r="A556" s="14"/>
      <c r="B556" s="14"/>
      <c r="C556" s="14"/>
      <c r="D556" s="14"/>
      <c r="E556" s="14"/>
      <c r="F556" s="14"/>
      <c r="G556" s="175"/>
      <c r="H556" s="175"/>
      <c r="I556" s="175"/>
      <c r="J556" s="37"/>
      <c r="K556" s="157"/>
      <c r="L556" s="157"/>
      <c r="M556" s="157"/>
      <c r="N556" s="157"/>
      <c r="O556" s="157"/>
      <c r="P556" s="157"/>
      <c r="Q556" s="37"/>
      <c r="R556" s="37"/>
      <c r="S556" s="157"/>
      <c r="T556" s="157"/>
      <c r="U556" s="157"/>
      <c r="V556" s="157"/>
      <c r="W556" s="157"/>
      <c r="X556" s="157"/>
      <c r="Y556" s="37"/>
      <c r="Z556" s="37"/>
    </row>
    <row r="557" spans="1:26" ht="15" customHeight="1" x14ac:dyDescent="0.2">
      <c r="A557" s="14"/>
      <c r="B557" s="14"/>
      <c r="C557" s="14"/>
      <c r="D557" s="14"/>
      <c r="E557" s="14"/>
      <c r="F557" s="14"/>
      <c r="G557" s="175"/>
      <c r="H557" s="175"/>
      <c r="I557" s="175"/>
      <c r="J557" s="37"/>
      <c r="K557" s="157"/>
      <c r="L557" s="157"/>
      <c r="M557" s="157"/>
      <c r="N557" s="157"/>
      <c r="O557" s="157"/>
      <c r="P557" s="157"/>
      <c r="Q557" s="37"/>
      <c r="R557" s="37"/>
      <c r="S557" s="157"/>
      <c r="T557" s="157"/>
      <c r="U557" s="157"/>
      <c r="V557" s="157"/>
      <c r="W557" s="157"/>
      <c r="X557" s="157"/>
      <c r="Y557" s="37"/>
      <c r="Z557" s="37"/>
    </row>
    <row r="558" spans="1:26" ht="15" customHeight="1" x14ac:dyDescent="0.2">
      <c r="A558" s="14"/>
      <c r="B558" s="14"/>
      <c r="C558" s="14"/>
      <c r="D558" s="14"/>
      <c r="E558" s="14"/>
      <c r="F558" s="14"/>
      <c r="G558" s="175"/>
      <c r="H558" s="175"/>
      <c r="I558" s="175"/>
      <c r="J558" s="37"/>
      <c r="K558" s="157"/>
      <c r="L558" s="157"/>
      <c r="M558" s="157"/>
      <c r="N558" s="157"/>
      <c r="O558" s="157"/>
      <c r="P558" s="157"/>
      <c r="Q558" s="37"/>
      <c r="R558" s="37"/>
      <c r="S558" s="157"/>
      <c r="T558" s="157"/>
      <c r="U558" s="157"/>
      <c r="V558" s="157"/>
      <c r="W558" s="157"/>
      <c r="X558" s="157"/>
      <c r="Y558" s="37"/>
      <c r="Z558" s="37"/>
    </row>
    <row r="559" spans="1:26" ht="15" customHeight="1" x14ac:dyDescent="0.2">
      <c r="A559" s="14"/>
      <c r="B559" s="14"/>
      <c r="C559" s="14"/>
      <c r="D559" s="14"/>
      <c r="E559" s="14"/>
      <c r="F559" s="14"/>
      <c r="G559" s="175"/>
      <c r="H559" s="175"/>
      <c r="I559" s="175"/>
      <c r="J559" s="37"/>
      <c r="K559" s="157"/>
      <c r="L559" s="157"/>
      <c r="M559" s="157"/>
      <c r="N559" s="157"/>
      <c r="O559" s="157"/>
      <c r="P559" s="157"/>
      <c r="Q559" s="37"/>
      <c r="R559" s="37"/>
      <c r="S559" s="157"/>
      <c r="T559" s="157"/>
      <c r="U559" s="157"/>
      <c r="V559" s="157"/>
      <c r="W559" s="157"/>
      <c r="X559" s="157"/>
      <c r="Y559" s="37"/>
      <c r="Z559" s="37"/>
    </row>
    <row r="560" spans="1:26" ht="15" customHeight="1" x14ac:dyDescent="0.2">
      <c r="A560" s="14"/>
      <c r="B560" s="14"/>
      <c r="C560" s="14"/>
      <c r="D560" s="14"/>
      <c r="E560" s="14"/>
      <c r="F560" s="14"/>
      <c r="G560" s="175"/>
      <c r="H560" s="175"/>
      <c r="I560" s="175"/>
      <c r="J560" s="37"/>
      <c r="K560" s="157"/>
      <c r="L560" s="157"/>
      <c r="M560" s="157"/>
      <c r="N560" s="157"/>
      <c r="O560" s="157"/>
      <c r="P560" s="157"/>
      <c r="Q560" s="37"/>
      <c r="R560" s="37"/>
      <c r="S560" s="157"/>
      <c r="T560" s="157"/>
      <c r="U560" s="157"/>
      <c r="V560" s="157"/>
      <c r="W560" s="157"/>
      <c r="X560" s="157"/>
      <c r="Y560" s="37"/>
      <c r="Z560" s="37"/>
    </row>
    <row r="561" spans="1:26" ht="15" customHeight="1" x14ac:dyDescent="0.2">
      <c r="A561" s="14"/>
      <c r="B561" s="14"/>
      <c r="C561" s="14"/>
      <c r="D561" s="14"/>
      <c r="E561" s="14"/>
      <c r="F561" s="14"/>
      <c r="G561" s="175"/>
      <c r="H561" s="175"/>
      <c r="I561" s="175"/>
      <c r="J561" s="37"/>
      <c r="K561" s="157"/>
      <c r="L561" s="157"/>
      <c r="M561" s="157"/>
      <c r="N561" s="157"/>
      <c r="O561" s="157"/>
      <c r="P561" s="157"/>
      <c r="Q561" s="37"/>
      <c r="R561" s="37"/>
      <c r="S561" s="157"/>
      <c r="T561" s="157"/>
      <c r="U561" s="157"/>
      <c r="V561" s="157"/>
      <c r="W561" s="157"/>
      <c r="X561" s="157"/>
      <c r="Y561" s="37"/>
      <c r="Z561" s="37"/>
    </row>
    <row r="562" spans="1:26" ht="15" customHeight="1" x14ac:dyDescent="0.2">
      <c r="A562" s="14"/>
      <c r="B562" s="14"/>
      <c r="C562" s="14"/>
      <c r="D562" s="14"/>
      <c r="E562" s="14"/>
      <c r="F562" s="14"/>
      <c r="G562" s="175"/>
      <c r="H562" s="175"/>
      <c r="I562" s="175"/>
      <c r="J562" s="37"/>
      <c r="K562" s="157"/>
      <c r="L562" s="157"/>
      <c r="M562" s="157"/>
      <c r="N562" s="157"/>
      <c r="O562" s="157"/>
      <c r="P562" s="157"/>
      <c r="Q562" s="37"/>
      <c r="R562" s="37"/>
      <c r="S562" s="157"/>
      <c r="T562" s="157"/>
      <c r="U562" s="157"/>
      <c r="V562" s="157"/>
      <c r="W562" s="157"/>
      <c r="X562" s="157"/>
      <c r="Y562" s="37"/>
      <c r="Z562" s="37"/>
    </row>
    <row r="563" spans="1:26" ht="15" customHeight="1" x14ac:dyDescent="0.2">
      <c r="A563" s="14"/>
      <c r="B563" s="14"/>
      <c r="C563" s="14"/>
      <c r="D563" s="14"/>
      <c r="E563" s="14"/>
      <c r="F563" s="14"/>
      <c r="G563" s="175"/>
      <c r="H563" s="175"/>
      <c r="I563" s="175"/>
      <c r="J563" s="37"/>
      <c r="K563" s="157"/>
      <c r="L563" s="157"/>
      <c r="M563" s="157"/>
      <c r="N563" s="157"/>
      <c r="O563" s="157"/>
      <c r="P563" s="157"/>
      <c r="Q563" s="37"/>
      <c r="R563" s="37"/>
      <c r="S563" s="157"/>
      <c r="T563" s="157"/>
      <c r="U563" s="157"/>
      <c r="V563" s="157"/>
      <c r="W563" s="157"/>
      <c r="X563" s="157"/>
      <c r="Y563" s="37"/>
      <c r="Z563" s="37"/>
    </row>
    <row r="564" spans="1:26" ht="15" customHeight="1" x14ac:dyDescent="0.2">
      <c r="A564" s="14"/>
      <c r="B564" s="14"/>
      <c r="C564" s="14"/>
      <c r="D564" s="14"/>
      <c r="E564" s="14"/>
      <c r="F564" s="14"/>
      <c r="G564" s="175"/>
      <c r="H564" s="175"/>
      <c r="I564" s="175"/>
      <c r="J564" s="37"/>
      <c r="K564" s="157"/>
      <c r="L564" s="157"/>
      <c r="M564" s="157"/>
      <c r="N564" s="157"/>
      <c r="O564" s="157"/>
      <c r="P564" s="157"/>
      <c r="Q564" s="37"/>
      <c r="R564" s="37"/>
      <c r="S564" s="157"/>
      <c r="T564" s="157"/>
      <c r="U564" s="157"/>
      <c r="V564" s="157"/>
      <c r="W564" s="157"/>
      <c r="X564" s="157"/>
      <c r="Y564" s="37"/>
      <c r="Z564" s="37"/>
    </row>
    <row r="565" spans="1:26" ht="15" customHeight="1" x14ac:dyDescent="0.2">
      <c r="A565" s="14"/>
      <c r="B565" s="14"/>
      <c r="C565" s="14"/>
      <c r="D565" s="14"/>
      <c r="E565" s="14"/>
      <c r="F565" s="14"/>
      <c r="G565" s="175"/>
      <c r="H565" s="175"/>
      <c r="I565" s="175"/>
      <c r="J565" s="37"/>
      <c r="K565" s="157"/>
      <c r="L565" s="157"/>
      <c r="M565" s="157"/>
      <c r="N565" s="157"/>
      <c r="O565" s="157"/>
      <c r="P565" s="157"/>
      <c r="Q565" s="37"/>
      <c r="R565" s="37"/>
      <c r="S565" s="157"/>
      <c r="T565" s="157"/>
      <c r="U565" s="157"/>
      <c r="V565" s="157"/>
      <c r="W565" s="157"/>
      <c r="X565" s="157"/>
      <c r="Y565" s="37"/>
      <c r="Z565" s="37"/>
    </row>
    <row r="566" spans="1:26" ht="15" customHeight="1" x14ac:dyDescent="0.2">
      <c r="A566" s="14"/>
      <c r="B566" s="14"/>
      <c r="C566" s="14"/>
      <c r="D566" s="14"/>
      <c r="E566" s="14"/>
      <c r="F566" s="14"/>
      <c r="G566" s="175"/>
      <c r="H566" s="175"/>
      <c r="I566" s="175"/>
      <c r="J566" s="37"/>
      <c r="K566" s="157"/>
      <c r="L566" s="157"/>
      <c r="M566" s="157"/>
      <c r="N566" s="157"/>
      <c r="O566" s="157"/>
      <c r="P566" s="157"/>
      <c r="Q566" s="37"/>
      <c r="R566" s="37"/>
      <c r="S566" s="157"/>
      <c r="T566" s="157"/>
      <c r="U566" s="157"/>
      <c r="V566" s="157"/>
      <c r="W566" s="157"/>
      <c r="X566" s="157"/>
      <c r="Y566" s="37"/>
      <c r="Z566" s="37"/>
    </row>
    <row r="567" spans="1:26" ht="15" customHeight="1" x14ac:dyDescent="0.2">
      <c r="A567" s="155"/>
      <c r="B567" s="155"/>
      <c r="C567" s="155"/>
      <c r="D567" s="155"/>
      <c r="E567" s="155"/>
      <c r="F567" s="155"/>
      <c r="G567" s="174"/>
      <c r="H567" s="174"/>
      <c r="I567" s="174"/>
      <c r="J567" s="37"/>
      <c r="K567" s="157"/>
      <c r="L567" s="157"/>
      <c r="M567" s="157"/>
      <c r="N567" s="157"/>
      <c r="O567" s="157"/>
      <c r="P567" s="157"/>
      <c r="Q567" s="37"/>
      <c r="R567" s="37"/>
      <c r="S567" s="157"/>
      <c r="T567" s="157"/>
      <c r="U567" s="157"/>
      <c r="V567" s="157"/>
      <c r="W567" s="157"/>
      <c r="X567" s="157"/>
      <c r="Y567" s="37"/>
      <c r="Z567" s="37"/>
    </row>
    <row r="568" spans="1:26" ht="15" customHeight="1" x14ac:dyDescent="0.2">
      <c r="A568" s="14"/>
      <c r="B568" s="14"/>
      <c r="C568" s="14"/>
      <c r="D568" s="14"/>
      <c r="E568" s="14"/>
      <c r="F568" s="14"/>
      <c r="G568" s="175"/>
      <c r="H568" s="175"/>
      <c r="I568" s="175"/>
      <c r="J568" s="37"/>
      <c r="K568" s="157"/>
      <c r="L568" s="157"/>
      <c r="M568" s="157"/>
      <c r="N568" s="157"/>
      <c r="O568" s="157"/>
      <c r="P568" s="157"/>
      <c r="Q568" s="37"/>
      <c r="R568" s="37"/>
      <c r="S568" s="157"/>
      <c r="T568" s="157"/>
      <c r="U568" s="157"/>
      <c r="V568" s="157"/>
      <c r="W568" s="157"/>
      <c r="X568" s="157"/>
      <c r="Y568" s="37"/>
      <c r="Z568" s="37"/>
    </row>
    <row r="569" spans="1:26" ht="15" customHeight="1" x14ac:dyDescent="0.2">
      <c r="A569" s="155"/>
      <c r="B569" s="155"/>
      <c r="C569" s="155"/>
      <c r="D569" s="155"/>
      <c r="E569" s="155"/>
      <c r="F569" s="155"/>
      <c r="G569" s="174"/>
      <c r="H569" s="174"/>
      <c r="I569" s="174"/>
      <c r="J569" s="37"/>
      <c r="K569" s="157"/>
      <c r="L569" s="157"/>
      <c r="M569" s="157"/>
      <c r="N569" s="157"/>
      <c r="O569" s="157"/>
      <c r="P569" s="157"/>
      <c r="Q569" s="37"/>
      <c r="R569" s="37"/>
      <c r="S569" s="157"/>
      <c r="T569" s="157"/>
      <c r="U569" s="157"/>
      <c r="V569" s="157"/>
      <c r="W569" s="157"/>
      <c r="X569" s="157"/>
      <c r="Y569" s="37"/>
      <c r="Z569" s="37"/>
    </row>
    <row r="570" spans="1:26" s="39" customFormat="1" ht="15" customHeight="1" x14ac:dyDescent="0.25">
      <c r="A570" s="155"/>
      <c r="B570" s="155"/>
      <c r="C570" s="155"/>
      <c r="D570" s="155"/>
      <c r="E570" s="155"/>
      <c r="F570" s="155"/>
      <c r="G570" s="174"/>
      <c r="H570" s="174"/>
      <c r="I570" s="174"/>
      <c r="J570" s="37"/>
      <c r="K570" s="157"/>
      <c r="L570" s="157"/>
      <c r="M570" s="157"/>
      <c r="N570" s="157"/>
      <c r="O570" s="157"/>
      <c r="P570" s="157"/>
      <c r="Q570" s="37"/>
      <c r="R570" s="37"/>
      <c r="S570" s="157"/>
      <c r="T570" s="157"/>
      <c r="U570" s="157"/>
      <c r="V570" s="157"/>
      <c r="W570" s="157"/>
      <c r="X570" s="157"/>
      <c r="Y570" s="37"/>
      <c r="Z570" s="37"/>
    </row>
    <row r="571" spans="1:26" ht="15" customHeight="1" x14ac:dyDescent="0.2">
      <c r="A571" s="14"/>
      <c r="B571" s="14"/>
      <c r="C571" s="14"/>
      <c r="D571" s="14"/>
      <c r="E571" s="14"/>
      <c r="F571" s="14"/>
      <c r="G571" s="175"/>
      <c r="H571" s="175"/>
      <c r="I571" s="175"/>
      <c r="J571" s="37"/>
      <c r="K571" s="157"/>
      <c r="L571" s="157"/>
      <c r="M571" s="157"/>
      <c r="N571" s="157"/>
      <c r="O571" s="157"/>
      <c r="P571" s="157"/>
      <c r="Q571" s="37"/>
      <c r="R571" s="37"/>
      <c r="S571" s="157"/>
      <c r="T571" s="157"/>
      <c r="U571" s="157"/>
      <c r="V571" s="157"/>
      <c r="W571" s="157"/>
      <c r="X571" s="157"/>
      <c r="Y571" s="37"/>
      <c r="Z571" s="37"/>
    </row>
    <row r="572" spans="1:26" ht="15" customHeight="1" x14ac:dyDescent="0.2">
      <c r="A572" s="14"/>
      <c r="B572" s="14"/>
      <c r="C572" s="14"/>
      <c r="D572" s="14"/>
      <c r="E572" s="14"/>
      <c r="F572" s="14"/>
      <c r="G572" s="175"/>
      <c r="H572" s="175"/>
      <c r="I572" s="175"/>
      <c r="J572" s="37"/>
      <c r="K572" s="157"/>
      <c r="L572" s="157"/>
      <c r="M572" s="157"/>
      <c r="N572" s="157"/>
      <c r="O572" s="157"/>
      <c r="P572" s="157"/>
      <c r="Q572" s="37"/>
      <c r="R572" s="37"/>
      <c r="S572" s="157"/>
      <c r="T572" s="157"/>
      <c r="U572" s="157"/>
      <c r="V572" s="157"/>
      <c r="W572" s="157"/>
      <c r="X572" s="157"/>
      <c r="Y572" s="37"/>
      <c r="Z572" s="37"/>
    </row>
    <row r="573" spans="1:26" ht="15" customHeight="1" x14ac:dyDescent="0.2">
      <c r="A573" s="14"/>
      <c r="B573" s="14"/>
      <c r="C573" s="14"/>
      <c r="D573" s="14"/>
      <c r="E573" s="14"/>
      <c r="F573" s="14"/>
      <c r="G573" s="175"/>
      <c r="H573" s="175"/>
      <c r="I573" s="175"/>
      <c r="J573" s="37"/>
      <c r="K573" s="157"/>
      <c r="L573" s="157"/>
      <c r="M573" s="157"/>
      <c r="N573" s="157"/>
      <c r="O573" s="157"/>
      <c r="P573" s="157"/>
      <c r="Q573" s="37"/>
      <c r="R573" s="37"/>
      <c r="S573" s="157"/>
      <c r="T573" s="157"/>
      <c r="U573" s="157"/>
      <c r="V573" s="157"/>
      <c r="W573" s="157"/>
      <c r="X573" s="157"/>
      <c r="Y573" s="37"/>
      <c r="Z573" s="37"/>
    </row>
    <row r="574" spans="1:26" ht="15" customHeight="1" x14ac:dyDescent="0.2">
      <c r="A574" s="14"/>
      <c r="B574" s="14"/>
      <c r="C574" s="14"/>
      <c r="D574" s="14"/>
      <c r="E574" s="14"/>
      <c r="F574" s="14"/>
      <c r="G574" s="175"/>
      <c r="H574" s="175"/>
      <c r="I574" s="175"/>
      <c r="J574" s="37"/>
      <c r="K574" s="157"/>
      <c r="L574" s="157"/>
      <c r="M574" s="157"/>
      <c r="N574" s="157"/>
      <c r="O574" s="157"/>
      <c r="P574" s="157"/>
      <c r="Q574" s="37"/>
      <c r="R574" s="37"/>
      <c r="S574" s="157"/>
      <c r="T574" s="157"/>
      <c r="U574" s="157"/>
      <c r="V574" s="157"/>
      <c r="W574" s="157"/>
      <c r="X574" s="157"/>
      <c r="Y574" s="37"/>
      <c r="Z574" s="37"/>
    </row>
    <row r="575" spans="1:26" ht="15" customHeight="1" x14ac:dyDescent="0.2">
      <c r="A575" s="14"/>
      <c r="B575" s="14"/>
      <c r="C575" s="14"/>
      <c r="D575" s="14"/>
      <c r="E575" s="14"/>
      <c r="F575" s="14"/>
      <c r="G575" s="175"/>
      <c r="H575" s="175"/>
      <c r="I575" s="175"/>
      <c r="J575" s="37"/>
      <c r="K575" s="157"/>
      <c r="L575" s="157"/>
      <c r="M575" s="157"/>
      <c r="N575" s="157"/>
      <c r="O575" s="157"/>
      <c r="P575" s="157"/>
      <c r="Q575" s="37"/>
      <c r="R575" s="37"/>
      <c r="S575" s="157"/>
      <c r="T575" s="157"/>
      <c r="U575" s="157"/>
      <c r="V575" s="157"/>
      <c r="W575" s="157"/>
      <c r="X575" s="157"/>
      <c r="Y575" s="37"/>
      <c r="Z575" s="37"/>
    </row>
    <row r="576" spans="1:26" ht="15" customHeight="1" x14ac:dyDescent="0.2">
      <c r="A576" s="14"/>
      <c r="B576" s="14"/>
      <c r="C576" s="14"/>
      <c r="D576" s="14"/>
      <c r="E576" s="14"/>
      <c r="F576" s="14"/>
      <c r="G576" s="175"/>
      <c r="H576" s="175"/>
      <c r="I576" s="175"/>
      <c r="J576" s="37"/>
      <c r="K576" s="157"/>
      <c r="L576" s="157"/>
      <c r="M576" s="157"/>
      <c r="N576" s="157"/>
      <c r="O576" s="157"/>
      <c r="P576" s="157"/>
      <c r="Q576" s="37"/>
      <c r="R576" s="37"/>
      <c r="S576" s="157"/>
      <c r="T576" s="157"/>
      <c r="U576" s="157"/>
      <c r="V576" s="157"/>
      <c r="W576" s="157"/>
      <c r="X576" s="157"/>
      <c r="Y576" s="37"/>
      <c r="Z576" s="37"/>
    </row>
    <row r="577" spans="1:26" ht="15" customHeight="1" x14ac:dyDescent="0.2">
      <c r="A577" s="14"/>
      <c r="B577" s="14"/>
      <c r="C577" s="14"/>
      <c r="D577" s="14"/>
      <c r="E577" s="14"/>
      <c r="F577" s="14"/>
      <c r="G577" s="175"/>
      <c r="H577" s="175"/>
      <c r="I577" s="175"/>
      <c r="J577" s="37"/>
      <c r="K577" s="157"/>
      <c r="L577" s="157"/>
      <c r="M577" s="157"/>
      <c r="N577" s="157"/>
      <c r="O577" s="157"/>
      <c r="P577" s="157"/>
      <c r="Q577" s="37"/>
      <c r="R577" s="37"/>
      <c r="S577" s="157"/>
      <c r="T577" s="157"/>
      <c r="U577" s="157"/>
      <c r="V577" s="157"/>
      <c r="W577" s="157"/>
      <c r="X577" s="157"/>
      <c r="Y577" s="37"/>
      <c r="Z577" s="37"/>
    </row>
    <row r="578" spans="1:26" ht="15" customHeight="1" x14ac:dyDescent="0.2">
      <c r="A578" s="14"/>
      <c r="B578" s="14"/>
      <c r="C578" s="14"/>
      <c r="D578" s="14"/>
      <c r="E578" s="14"/>
      <c r="F578" s="14"/>
      <c r="G578" s="175"/>
      <c r="H578" s="175"/>
      <c r="I578" s="175"/>
      <c r="J578" s="37"/>
      <c r="K578" s="157"/>
      <c r="L578" s="157"/>
      <c r="M578" s="157"/>
      <c r="N578" s="157"/>
      <c r="O578" s="157"/>
      <c r="P578" s="157"/>
      <c r="Q578" s="37"/>
      <c r="R578" s="37"/>
      <c r="S578" s="157"/>
      <c r="T578" s="157"/>
      <c r="U578" s="157"/>
      <c r="V578" s="157"/>
      <c r="W578" s="157"/>
      <c r="X578" s="157"/>
      <c r="Y578" s="37"/>
      <c r="Z578" s="37"/>
    </row>
    <row r="579" spans="1:26" ht="15" customHeight="1" x14ac:dyDescent="0.2">
      <c r="A579" s="14"/>
      <c r="B579" s="14"/>
      <c r="C579" s="14"/>
      <c r="D579" s="14"/>
      <c r="E579" s="14"/>
      <c r="F579" s="14"/>
      <c r="G579" s="175"/>
      <c r="H579" s="175"/>
      <c r="I579" s="175"/>
      <c r="J579" s="37"/>
      <c r="K579" s="157"/>
      <c r="L579" s="157"/>
      <c r="M579" s="157"/>
      <c r="N579" s="157"/>
      <c r="O579" s="157"/>
      <c r="P579" s="157"/>
      <c r="Q579" s="37"/>
      <c r="R579" s="37"/>
      <c r="S579" s="157"/>
      <c r="T579" s="157"/>
      <c r="U579" s="157"/>
      <c r="V579" s="157"/>
      <c r="W579" s="157"/>
      <c r="X579" s="157"/>
      <c r="Y579" s="37"/>
      <c r="Z579" s="37"/>
    </row>
    <row r="580" spans="1:26" ht="15" customHeight="1" x14ac:dyDescent="0.2">
      <c r="A580" s="14"/>
      <c r="B580" s="14"/>
      <c r="C580" s="14"/>
      <c r="D580" s="14"/>
      <c r="E580" s="14"/>
      <c r="F580" s="14"/>
      <c r="G580" s="175"/>
      <c r="H580" s="175"/>
      <c r="I580" s="175"/>
      <c r="J580" s="37"/>
      <c r="K580" s="157"/>
      <c r="L580" s="157"/>
      <c r="M580" s="157"/>
      <c r="N580" s="157"/>
      <c r="O580" s="157"/>
      <c r="P580" s="157"/>
      <c r="Q580" s="37"/>
      <c r="R580" s="37"/>
      <c r="S580" s="157"/>
      <c r="T580" s="157"/>
      <c r="U580" s="157"/>
      <c r="V580" s="157"/>
      <c r="W580" s="157"/>
      <c r="X580" s="157"/>
      <c r="Y580" s="37"/>
      <c r="Z580" s="37"/>
    </row>
    <row r="581" spans="1:26" ht="15" customHeight="1" x14ac:dyDescent="0.2">
      <c r="A581" s="14"/>
      <c r="B581" s="14"/>
      <c r="C581" s="14"/>
      <c r="D581" s="14"/>
      <c r="E581" s="14"/>
      <c r="F581" s="14"/>
      <c r="G581" s="175"/>
      <c r="H581" s="175"/>
      <c r="I581" s="175"/>
      <c r="J581" s="37"/>
      <c r="K581" s="157"/>
      <c r="L581" s="157"/>
      <c r="M581" s="157"/>
      <c r="N581" s="157"/>
      <c r="O581" s="157"/>
      <c r="P581" s="157"/>
      <c r="Q581" s="37"/>
      <c r="R581" s="37"/>
      <c r="S581" s="157"/>
      <c r="T581" s="157"/>
      <c r="U581" s="157"/>
      <c r="V581" s="157"/>
      <c r="W581" s="157"/>
      <c r="X581" s="157"/>
      <c r="Y581" s="37"/>
      <c r="Z581" s="37"/>
    </row>
    <row r="582" spans="1:26" ht="15" customHeight="1" x14ac:dyDescent="0.2">
      <c r="A582" s="14"/>
      <c r="B582" s="14"/>
      <c r="C582" s="14"/>
      <c r="D582" s="14"/>
      <c r="E582" s="14"/>
      <c r="F582" s="14"/>
      <c r="G582" s="175"/>
      <c r="H582" s="175"/>
      <c r="I582" s="175"/>
      <c r="J582" s="37"/>
      <c r="K582" s="157"/>
      <c r="L582" s="157"/>
      <c r="M582" s="157"/>
      <c r="N582" s="157"/>
      <c r="O582" s="157"/>
      <c r="P582" s="157"/>
      <c r="Q582" s="37"/>
      <c r="R582" s="37"/>
      <c r="S582" s="157"/>
      <c r="T582" s="157"/>
      <c r="U582" s="157"/>
      <c r="V582" s="157"/>
      <c r="W582" s="157"/>
      <c r="X582" s="157"/>
      <c r="Y582" s="37"/>
      <c r="Z582" s="37"/>
    </row>
    <row r="583" spans="1:26" ht="15" customHeight="1" x14ac:dyDescent="0.2">
      <c r="A583" s="14"/>
      <c r="B583" s="14"/>
      <c r="C583" s="14"/>
      <c r="D583" s="14"/>
      <c r="E583" s="14"/>
      <c r="F583" s="14"/>
      <c r="G583" s="175"/>
      <c r="H583" s="175"/>
      <c r="I583" s="175"/>
      <c r="J583" s="37"/>
      <c r="K583" s="157"/>
      <c r="L583" s="157"/>
      <c r="M583" s="157"/>
      <c r="N583" s="157"/>
      <c r="O583" s="157"/>
      <c r="P583" s="157"/>
      <c r="Q583" s="37"/>
      <c r="R583" s="37"/>
      <c r="S583" s="157"/>
      <c r="T583" s="157"/>
      <c r="U583" s="157"/>
      <c r="V583" s="157"/>
      <c r="W583" s="157"/>
      <c r="X583" s="157"/>
      <c r="Y583" s="37"/>
      <c r="Z583" s="37"/>
    </row>
    <row r="584" spans="1:26" ht="15" customHeight="1" x14ac:dyDescent="0.2">
      <c r="A584" s="14"/>
      <c r="B584" s="14"/>
      <c r="C584" s="14"/>
      <c r="D584" s="14"/>
      <c r="E584" s="14"/>
      <c r="F584" s="14"/>
      <c r="G584" s="175"/>
      <c r="H584" s="175"/>
      <c r="I584" s="175"/>
      <c r="J584" s="37"/>
      <c r="K584" s="157"/>
      <c r="L584" s="157"/>
      <c r="M584" s="157"/>
      <c r="N584" s="157"/>
      <c r="O584" s="157"/>
      <c r="P584" s="157"/>
      <c r="Q584" s="37"/>
      <c r="R584" s="37"/>
      <c r="S584" s="157"/>
      <c r="T584" s="157"/>
      <c r="U584" s="157"/>
      <c r="V584" s="157"/>
      <c r="W584" s="157"/>
      <c r="X584" s="157"/>
      <c r="Y584" s="37"/>
      <c r="Z584" s="37"/>
    </row>
    <row r="585" spans="1:26" ht="15" customHeight="1" x14ac:dyDescent="0.2">
      <c r="A585" s="14"/>
      <c r="B585" s="14"/>
      <c r="C585" s="14"/>
      <c r="D585" s="14"/>
      <c r="E585" s="14"/>
      <c r="F585" s="14"/>
      <c r="G585" s="175"/>
      <c r="H585" s="175"/>
      <c r="I585" s="175"/>
      <c r="J585" s="37"/>
      <c r="K585" s="157"/>
      <c r="L585" s="157"/>
      <c r="M585" s="157"/>
      <c r="N585" s="157"/>
      <c r="O585" s="157"/>
      <c r="P585" s="157"/>
      <c r="Q585" s="37"/>
      <c r="R585" s="37"/>
      <c r="S585" s="157"/>
      <c r="T585" s="157"/>
      <c r="U585" s="157"/>
      <c r="V585" s="157"/>
      <c r="W585" s="157"/>
      <c r="X585" s="157"/>
      <c r="Y585" s="37"/>
      <c r="Z585" s="37"/>
    </row>
    <row r="586" spans="1:26" ht="15" customHeight="1" x14ac:dyDescent="0.2">
      <c r="A586" s="14"/>
      <c r="B586" s="14"/>
      <c r="C586" s="14"/>
      <c r="D586" s="14"/>
      <c r="E586" s="14"/>
      <c r="F586" s="14"/>
      <c r="G586" s="175"/>
      <c r="H586" s="175"/>
      <c r="I586" s="175"/>
      <c r="J586" s="37"/>
      <c r="K586" s="157"/>
      <c r="L586" s="157"/>
      <c r="M586" s="157"/>
      <c r="N586" s="157"/>
      <c r="O586" s="157"/>
      <c r="P586" s="157"/>
      <c r="Q586" s="37"/>
      <c r="R586" s="37"/>
      <c r="S586" s="157"/>
      <c r="T586" s="157"/>
      <c r="U586" s="157"/>
      <c r="V586" s="157"/>
      <c r="W586" s="157"/>
      <c r="X586" s="157"/>
      <c r="Y586" s="37"/>
      <c r="Z586" s="37"/>
    </row>
    <row r="587" spans="1:26" ht="15" customHeight="1" x14ac:dyDescent="0.2">
      <c r="A587" s="14"/>
      <c r="B587" s="14"/>
      <c r="C587" s="14"/>
      <c r="D587" s="14"/>
      <c r="E587" s="14"/>
      <c r="F587" s="14"/>
      <c r="G587" s="175"/>
      <c r="H587" s="175"/>
      <c r="I587" s="175"/>
      <c r="J587" s="37"/>
      <c r="K587" s="157"/>
      <c r="L587" s="157"/>
      <c r="M587" s="157"/>
      <c r="N587" s="157"/>
      <c r="O587" s="157"/>
      <c r="P587" s="157"/>
      <c r="Q587" s="37"/>
      <c r="R587" s="37"/>
      <c r="S587" s="157"/>
      <c r="T587" s="157"/>
      <c r="U587" s="157"/>
      <c r="V587" s="157"/>
      <c r="W587" s="157"/>
      <c r="X587" s="157"/>
      <c r="Y587" s="37"/>
      <c r="Z587" s="37"/>
    </row>
    <row r="588" spans="1:26" ht="15" customHeight="1" x14ac:dyDescent="0.2">
      <c r="A588" s="155"/>
      <c r="B588" s="155"/>
      <c r="C588" s="155"/>
      <c r="D588" s="155"/>
      <c r="E588" s="155"/>
      <c r="F588" s="155"/>
      <c r="G588" s="174"/>
      <c r="H588" s="174"/>
      <c r="I588" s="174"/>
      <c r="J588" s="37"/>
      <c r="K588" s="157"/>
      <c r="L588" s="157"/>
      <c r="M588" s="157"/>
      <c r="N588" s="157"/>
      <c r="O588" s="157"/>
      <c r="P588" s="157"/>
      <c r="Q588" s="37"/>
      <c r="R588" s="37"/>
      <c r="S588" s="157"/>
      <c r="T588" s="157"/>
      <c r="U588" s="157"/>
      <c r="V588" s="157"/>
      <c r="W588" s="157"/>
      <c r="X588" s="157"/>
      <c r="Y588" s="37"/>
      <c r="Z588" s="37"/>
    </row>
    <row r="589" spans="1:26" ht="15" customHeight="1" x14ac:dyDescent="0.2">
      <c r="A589" s="14"/>
      <c r="B589" s="14"/>
      <c r="C589" s="14"/>
      <c r="D589" s="14"/>
      <c r="E589" s="14"/>
      <c r="F589" s="14"/>
      <c r="G589" s="175"/>
      <c r="H589" s="175"/>
      <c r="I589" s="175"/>
      <c r="J589" s="37"/>
      <c r="K589" s="157"/>
      <c r="L589" s="157"/>
      <c r="M589" s="157"/>
      <c r="N589" s="157"/>
      <c r="O589" s="157"/>
      <c r="P589" s="157"/>
      <c r="Q589" s="37"/>
      <c r="R589" s="37"/>
      <c r="S589" s="157"/>
      <c r="T589" s="157"/>
      <c r="U589" s="157"/>
      <c r="V589" s="157"/>
      <c r="W589" s="157"/>
      <c r="X589" s="157"/>
      <c r="Y589" s="37"/>
      <c r="Z589" s="37"/>
    </row>
    <row r="590" spans="1:26" ht="15" customHeight="1" x14ac:dyDescent="0.2">
      <c r="A590" s="14"/>
      <c r="B590" s="14"/>
      <c r="C590" s="14"/>
      <c r="D590" s="14"/>
      <c r="E590" s="14"/>
      <c r="F590" s="14"/>
      <c r="G590" s="175"/>
      <c r="H590" s="175"/>
      <c r="I590" s="175"/>
      <c r="J590" s="37"/>
      <c r="K590" s="157"/>
      <c r="L590" s="157"/>
      <c r="M590" s="157"/>
      <c r="N590" s="157"/>
      <c r="O590" s="157"/>
      <c r="P590" s="157"/>
      <c r="Q590" s="37"/>
      <c r="R590" s="37"/>
      <c r="S590" s="157"/>
      <c r="T590" s="157"/>
      <c r="U590" s="157"/>
      <c r="V590" s="157"/>
      <c r="W590" s="157"/>
      <c r="X590" s="157"/>
      <c r="Y590" s="37"/>
      <c r="Z590" s="37"/>
    </row>
    <row r="591" spans="1:26" ht="15" customHeight="1" x14ac:dyDescent="0.2">
      <c r="A591" s="14"/>
      <c r="B591" s="14"/>
      <c r="C591" s="14"/>
      <c r="D591" s="14"/>
      <c r="E591" s="14"/>
      <c r="F591" s="14"/>
      <c r="G591" s="175"/>
      <c r="H591" s="175"/>
      <c r="I591" s="175"/>
      <c r="J591" s="37"/>
      <c r="K591" s="157"/>
      <c r="L591" s="157"/>
      <c r="M591" s="157"/>
      <c r="N591" s="157"/>
      <c r="O591" s="157"/>
      <c r="P591" s="157"/>
      <c r="Q591" s="37"/>
      <c r="R591" s="37"/>
      <c r="S591" s="157"/>
      <c r="T591" s="157"/>
      <c r="U591" s="157"/>
      <c r="V591" s="157"/>
      <c r="W591" s="157"/>
      <c r="X591" s="157"/>
      <c r="Y591" s="37"/>
      <c r="Z591" s="37"/>
    </row>
    <row r="592" spans="1:26" ht="15" customHeight="1" x14ac:dyDescent="0.2">
      <c r="A592" s="14"/>
      <c r="B592" s="14"/>
      <c r="C592" s="14"/>
      <c r="D592" s="14"/>
      <c r="E592" s="14"/>
      <c r="F592" s="14"/>
      <c r="G592" s="175"/>
      <c r="H592" s="175"/>
      <c r="I592" s="175"/>
      <c r="J592" s="37"/>
      <c r="K592" s="157"/>
      <c r="L592" s="157"/>
      <c r="M592" s="157"/>
      <c r="N592" s="157"/>
      <c r="O592" s="157"/>
      <c r="P592" s="157"/>
      <c r="Q592" s="37"/>
      <c r="R592" s="37"/>
      <c r="S592" s="157"/>
      <c r="T592" s="157"/>
      <c r="U592" s="157"/>
      <c r="V592" s="157"/>
      <c r="W592" s="157"/>
      <c r="X592" s="157"/>
      <c r="Y592" s="37"/>
      <c r="Z592" s="37"/>
    </row>
    <row r="593" spans="1:26" ht="15" customHeight="1" x14ac:dyDescent="0.2">
      <c r="A593" s="14"/>
      <c r="B593" s="14"/>
      <c r="C593" s="14"/>
      <c r="D593" s="14"/>
      <c r="E593" s="14"/>
      <c r="F593" s="14"/>
      <c r="G593" s="175"/>
      <c r="H593" s="175"/>
      <c r="I593" s="175"/>
      <c r="J593" s="37"/>
      <c r="K593" s="157"/>
      <c r="L593" s="157"/>
      <c r="M593" s="157"/>
      <c r="N593" s="157"/>
      <c r="O593" s="157"/>
      <c r="P593" s="157"/>
      <c r="Q593" s="37"/>
      <c r="R593" s="37"/>
      <c r="S593" s="157"/>
      <c r="T593" s="157"/>
      <c r="U593" s="157"/>
      <c r="V593" s="157"/>
      <c r="W593" s="157"/>
      <c r="X593" s="157"/>
      <c r="Y593" s="37"/>
      <c r="Z593" s="37"/>
    </row>
    <row r="594" spans="1:26" ht="15" customHeight="1" x14ac:dyDescent="0.2">
      <c r="A594" s="14"/>
      <c r="B594" s="14"/>
      <c r="C594" s="14"/>
      <c r="D594" s="14"/>
      <c r="E594" s="14"/>
      <c r="F594" s="14"/>
      <c r="G594" s="175"/>
      <c r="H594" s="175"/>
      <c r="I594" s="175"/>
      <c r="J594" s="37"/>
      <c r="K594" s="157"/>
      <c r="L594" s="157"/>
      <c r="M594" s="157"/>
      <c r="N594" s="157"/>
      <c r="O594" s="157"/>
      <c r="P594" s="157"/>
      <c r="Q594" s="37"/>
      <c r="R594" s="37"/>
      <c r="S594" s="157"/>
      <c r="T594" s="157"/>
      <c r="U594" s="157"/>
      <c r="V594" s="157"/>
      <c r="W594" s="157"/>
      <c r="X594" s="157"/>
      <c r="Y594" s="37"/>
      <c r="Z594" s="37"/>
    </row>
    <row r="595" spans="1:26" ht="15" customHeight="1" x14ac:dyDescent="0.2">
      <c r="A595" s="14"/>
      <c r="B595" s="14"/>
      <c r="C595" s="14"/>
      <c r="D595" s="14"/>
      <c r="E595" s="14"/>
      <c r="F595" s="14"/>
      <c r="G595" s="175"/>
      <c r="H595" s="175"/>
      <c r="I595" s="175"/>
      <c r="J595" s="37"/>
      <c r="K595" s="157"/>
      <c r="L595" s="157"/>
      <c r="M595" s="157"/>
      <c r="N595" s="157"/>
      <c r="O595" s="157"/>
      <c r="P595" s="157"/>
      <c r="Q595" s="37"/>
      <c r="R595" s="37"/>
      <c r="S595" s="157"/>
      <c r="T595" s="157"/>
      <c r="U595" s="157"/>
      <c r="V595" s="157"/>
      <c r="W595" s="157"/>
      <c r="X595" s="157"/>
      <c r="Y595" s="37"/>
      <c r="Z595" s="37"/>
    </row>
    <row r="596" spans="1:26" ht="15" customHeight="1" x14ac:dyDescent="0.2">
      <c r="A596" s="14"/>
      <c r="B596" s="14"/>
      <c r="C596" s="14"/>
      <c r="D596" s="14"/>
      <c r="E596" s="14"/>
      <c r="F596" s="14"/>
      <c r="G596" s="175"/>
      <c r="H596" s="175"/>
      <c r="I596" s="175"/>
      <c r="J596" s="37"/>
      <c r="K596" s="157"/>
      <c r="L596" s="157"/>
      <c r="M596" s="157"/>
      <c r="N596" s="157"/>
      <c r="O596" s="157"/>
      <c r="P596" s="157"/>
      <c r="Q596" s="37"/>
      <c r="R596" s="37"/>
      <c r="S596" s="157"/>
      <c r="T596" s="157"/>
      <c r="U596" s="157"/>
      <c r="V596" s="157"/>
      <c r="W596" s="157"/>
      <c r="X596" s="157"/>
      <c r="Y596" s="37"/>
      <c r="Z596" s="37"/>
    </row>
    <row r="597" spans="1:26" ht="15" customHeight="1" x14ac:dyDescent="0.2">
      <c r="A597" s="14"/>
      <c r="B597" s="14"/>
      <c r="C597" s="14"/>
      <c r="D597" s="14"/>
      <c r="E597" s="14"/>
      <c r="F597" s="14"/>
      <c r="G597" s="175"/>
      <c r="H597" s="175"/>
      <c r="I597" s="175"/>
      <c r="J597" s="37"/>
      <c r="K597" s="157"/>
      <c r="L597" s="157"/>
      <c r="M597" s="157"/>
      <c r="N597" s="157"/>
      <c r="O597" s="157"/>
      <c r="P597" s="157"/>
      <c r="Q597" s="37"/>
      <c r="R597" s="37"/>
      <c r="S597" s="157"/>
      <c r="T597" s="157"/>
      <c r="U597" s="157"/>
      <c r="V597" s="157"/>
      <c r="W597" s="157"/>
      <c r="X597" s="157"/>
      <c r="Y597" s="37"/>
      <c r="Z597" s="37"/>
    </row>
    <row r="598" spans="1:26" ht="15" customHeight="1" x14ac:dyDescent="0.2">
      <c r="A598" s="14"/>
      <c r="B598" s="14"/>
      <c r="C598" s="14"/>
      <c r="D598" s="14"/>
      <c r="E598" s="14"/>
      <c r="F598" s="14"/>
      <c r="G598" s="175"/>
      <c r="H598" s="175"/>
      <c r="I598" s="175"/>
      <c r="J598" s="37"/>
      <c r="K598" s="157"/>
      <c r="L598" s="157"/>
      <c r="M598" s="157"/>
      <c r="N598" s="157"/>
      <c r="O598" s="157"/>
      <c r="P598" s="157"/>
      <c r="Q598" s="37"/>
      <c r="R598" s="37"/>
      <c r="S598" s="157"/>
      <c r="T598" s="157"/>
      <c r="U598" s="157"/>
      <c r="V598" s="157"/>
      <c r="W598" s="157"/>
      <c r="X598" s="157"/>
      <c r="Y598" s="37"/>
      <c r="Z598" s="37"/>
    </row>
    <row r="599" spans="1:26" ht="15" customHeight="1" x14ac:dyDescent="0.2">
      <c r="A599" s="14"/>
      <c r="B599" s="14"/>
      <c r="C599" s="14"/>
      <c r="D599" s="14"/>
      <c r="E599" s="14"/>
      <c r="F599" s="14"/>
      <c r="G599" s="175"/>
      <c r="H599" s="175"/>
      <c r="I599" s="175"/>
      <c r="J599" s="37"/>
      <c r="K599" s="157"/>
      <c r="L599" s="157"/>
      <c r="M599" s="157"/>
      <c r="N599" s="157"/>
      <c r="O599" s="157"/>
      <c r="P599" s="157"/>
      <c r="Q599" s="37"/>
      <c r="R599" s="37"/>
      <c r="S599" s="157"/>
      <c r="T599" s="157"/>
      <c r="U599" s="157"/>
      <c r="V599" s="157"/>
      <c r="W599" s="157"/>
      <c r="X599" s="157"/>
      <c r="Y599" s="37"/>
      <c r="Z599" s="37"/>
    </row>
    <row r="600" spans="1:26" ht="15" customHeight="1" x14ac:dyDescent="0.2">
      <c r="A600" s="155"/>
      <c r="B600" s="155"/>
      <c r="C600" s="155"/>
      <c r="D600" s="155"/>
      <c r="E600" s="155"/>
      <c r="F600" s="155"/>
      <c r="G600" s="174"/>
      <c r="H600" s="174"/>
      <c r="I600" s="174"/>
      <c r="J600" s="37"/>
      <c r="K600" s="157"/>
      <c r="L600" s="157"/>
      <c r="M600" s="157"/>
      <c r="N600" s="157"/>
      <c r="O600" s="157"/>
      <c r="P600" s="157"/>
      <c r="Q600" s="37"/>
      <c r="R600" s="37"/>
      <c r="S600" s="157"/>
      <c r="T600" s="157"/>
      <c r="U600" s="157"/>
      <c r="V600" s="157"/>
      <c r="W600" s="157"/>
      <c r="X600" s="157"/>
      <c r="Y600" s="37"/>
      <c r="Z600" s="37"/>
    </row>
    <row r="601" spans="1:26" ht="15" customHeight="1" x14ac:dyDescent="0.2">
      <c r="A601" s="155"/>
      <c r="B601" s="155"/>
      <c r="C601" s="155"/>
      <c r="D601" s="155"/>
      <c r="E601" s="155"/>
      <c r="F601" s="155"/>
      <c r="G601" s="174"/>
      <c r="H601" s="174"/>
      <c r="I601" s="174"/>
      <c r="J601" s="37"/>
      <c r="K601" s="157"/>
      <c r="L601" s="157"/>
      <c r="M601" s="157"/>
      <c r="N601" s="157"/>
      <c r="O601" s="157"/>
      <c r="P601" s="157"/>
      <c r="Q601" s="37"/>
      <c r="R601" s="37"/>
      <c r="S601" s="157"/>
      <c r="T601" s="157"/>
      <c r="U601" s="157"/>
      <c r="V601" s="157"/>
      <c r="W601" s="157"/>
      <c r="X601" s="157"/>
      <c r="Y601" s="37"/>
      <c r="Z601" s="37"/>
    </row>
    <row r="602" spans="1:26" ht="15" customHeight="1" x14ac:dyDescent="0.2">
      <c r="A602" s="155"/>
      <c r="B602" s="155"/>
      <c r="C602" s="155"/>
      <c r="D602" s="155"/>
      <c r="E602" s="155"/>
      <c r="F602" s="155"/>
      <c r="G602" s="174"/>
      <c r="H602" s="174"/>
      <c r="I602" s="174"/>
      <c r="J602" s="37"/>
      <c r="K602" s="157"/>
      <c r="L602" s="157"/>
      <c r="M602" s="157"/>
      <c r="N602" s="157"/>
      <c r="O602" s="157"/>
      <c r="P602" s="157"/>
      <c r="Q602" s="37"/>
      <c r="R602" s="37"/>
      <c r="S602" s="157"/>
      <c r="T602" s="157"/>
      <c r="U602" s="157"/>
      <c r="V602" s="157"/>
      <c r="W602" s="157"/>
      <c r="X602" s="157"/>
      <c r="Y602" s="37"/>
      <c r="Z602" s="37"/>
    </row>
    <row r="603" spans="1:26" ht="15" customHeight="1" x14ac:dyDescent="0.2">
      <c r="A603" s="14"/>
      <c r="B603" s="14"/>
      <c r="C603" s="14"/>
      <c r="D603" s="14"/>
      <c r="E603" s="14"/>
      <c r="F603" s="14"/>
      <c r="G603" s="175"/>
      <c r="H603" s="175"/>
      <c r="I603" s="175"/>
      <c r="J603" s="37"/>
      <c r="K603" s="157"/>
      <c r="L603" s="157"/>
      <c r="M603" s="157"/>
      <c r="N603" s="157"/>
      <c r="O603" s="157"/>
      <c r="P603" s="157"/>
      <c r="Q603" s="37"/>
      <c r="R603" s="37"/>
      <c r="S603" s="157"/>
      <c r="T603" s="157"/>
      <c r="U603" s="157"/>
      <c r="V603" s="157"/>
      <c r="W603" s="157"/>
      <c r="X603" s="157"/>
      <c r="Y603" s="37"/>
      <c r="Z603" s="37"/>
    </row>
    <row r="604" spans="1:26" ht="15" customHeight="1" x14ac:dyDescent="0.2">
      <c r="A604" s="14"/>
      <c r="B604" s="14"/>
      <c r="C604" s="14"/>
      <c r="D604" s="14"/>
      <c r="E604" s="14"/>
      <c r="F604" s="14"/>
      <c r="G604" s="175"/>
      <c r="H604" s="175"/>
      <c r="I604" s="175"/>
      <c r="J604" s="37"/>
      <c r="K604" s="157"/>
      <c r="L604" s="157"/>
      <c r="M604" s="157"/>
      <c r="N604" s="157"/>
      <c r="O604" s="157"/>
      <c r="P604" s="157"/>
      <c r="Q604" s="37"/>
      <c r="R604" s="37"/>
      <c r="S604" s="157"/>
      <c r="T604" s="157"/>
      <c r="U604" s="157"/>
      <c r="V604" s="157"/>
      <c r="W604" s="157"/>
      <c r="X604" s="157"/>
      <c r="Y604" s="37"/>
      <c r="Z604" s="37"/>
    </row>
    <row r="605" spans="1:26" ht="15" customHeight="1" x14ac:dyDescent="0.2">
      <c r="A605" s="14"/>
      <c r="B605" s="14"/>
      <c r="C605" s="14"/>
      <c r="D605" s="14"/>
      <c r="E605" s="14"/>
      <c r="F605" s="14"/>
      <c r="G605" s="175"/>
      <c r="H605" s="175"/>
      <c r="I605" s="175"/>
      <c r="J605" s="37"/>
      <c r="K605" s="157"/>
      <c r="L605" s="157"/>
      <c r="M605" s="157"/>
      <c r="N605" s="157"/>
      <c r="O605" s="157"/>
      <c r="P605" s="157"/>
      <c r="Q605" s="37"/>
      <c r="R605" s="37"/>
      <c r="S605" s="157"/>
      <c r="T605" s="157"/>
      <c r="U605" s="157"/>
      <c r="V605" s="157"/>
      <c r="W605" s="157"/>
      <c r="X605" s="157"/>
      <c r="Y605" s="37"/>
      <c r="Z605" s="37"/>
    </row>
    <row r="606" spans="1:26" ht="15" customHeight="1" x14ac:dyDescent="0.2">
      <c r="A606" s="14"/>
      <c r="B606" s="14"/>
      <c r="C606" s="14"/>
      <c r="D606" s="14"/>
      <c r="E606" s="14"/>
      <c r="F606" s="14"/>
      <c r="G606" s="175"/>
      <c r="H606" s="175"/>
      <c r="I606" s="175"/>
      <c r="J606" s="37"/>
      <c r="K606" s="157"/>
      <c r="L606" s="157"/>
      <c r="M606" s="157"/>
      <c r="N606" s="157"/>
      <c r="O606" s="157"/>
      <c r="P606" s="157"/>
      <c r="Q606" s="37"/>
      <c r="R606" s="37"/>
      <c r="S606" s="157"/>
      <c r="T606" s="157"/>
      <c r="U606" s="157"/>
      <c r="V606" s="157"/>
      <c r="W606" s="157"/>
      <c r="X606" s="157"/>
      <c r="Y606" s="37"/>
      <c r="Z606" s="37"/>
    </row>
    <row r="607" spans="1:26" ht="15" customHeight="1" x14ac:dyDescent="0.2">
      <c r="A607" s="14"/>
      <c r="B607" s="14"/>
      <c r="C607" s="14"/>
      <c r="D607" s="14"/>
      <c r="E607" s="14"/>
      <c r="F607" s="14"/>
      <c r="G607" s="175"/>
      <c r="H607" s="175"/>
      <c r="I607" s="175"/>
      <c r="J607" s="37"/>
      <c r="K607" s="157"/>
      <c r="L607" s="157"/>
      <c r="M607" s="157"/>
      <c r="N607" s="157"/>
      <c r="O607" s="157"/>
      <c r="P607" s="157"/>
      <c r="Q607" s="37"/>
      <c r="R607" s="37"/>
      <c r="S607" s="157"/>
      <c r="T607" s="157"/>
      <c r="U607" s="157"/>
      <c r="V607" s="157"/>
      <c r="W607" s="157"/>
      <c r="X607" s="157"/>
      <c r="Y607" s="37"/>
      <c r="Z607" s="37"/>
    </row>
    <row r="608" spans="1:26" ht="15" customHeight="1" x14ac:dyDescent="0.2">
      <c r="A608" s="14"/>
      <c r="B608" s="14"/>
      <c r="C608" s="14"/>
      <c r="D608" s="14"/>
      <c r="E608" s="14"/>
      <c r="F608" s="14"/>
      <c r="G608" s="175"/>
      <c r="H608" s="175"/>
      <c r="I608" s="175"/>
      <c r="J608" s="37"/>
      <c r="K608" s="157"/>
      <c r="L608" s="157"/>
      <c r="M608" s="157"/>
      <c r="N608" s="157"/>
      <c r="O608" s="157"/>
      <c r="P608" s="157"/>
      <c r="Q608" s="37"/>
      <c r="R608" s="37"/>
      <c r="S608" s="157"/>
      <c r="T608" s="157"/>
      <c r="U608" s="157"/>
      <c r="V608" s="157"/>
      <c r="W608" s="157"/>
      <c r="X608" s="157"/>
      <c r="Y608" s="37"/>
      <c r="Z608" s="37"/>
    </row>
    <row r="609" spans="1:26" ht="15" customHeight="1" x14ac:dyDescent="0.2">
      <c r="A609" s="14"/>
      <c r="B609" s="14"/>
      <c r="C609" s="14"/>
      <c r="D609" s="14"/>
      <c r="E609" s="14"/>
      <c r="F609" s="14"/>
      <c r="G609" s="175"/>
      <c r="H609" s="175"/>
      <c r="I609" s="175"/>
      <c r="J609" s="37"/>
      <c r="K609" s="157"/>
      <c r="L609" s="157"/>
      <c r="M609" s="157"/>
      <c r="N609" s="157"/>
      <c r="O609" s="157"/>
      <c r="P609" s="157"/>
      <c r="Q609" s="37"/>
      <c r="R609" s="37"/>
      <c r="S609" s="157"/>
      <c r="T609" s="157"/>
      <c r="U609" s="157"/>
      <c r="V609" s="157"/>
      <c r="W609" s="157"/>
      <c r="X609" s="157"/>
      <c r="Y609" s="37"/>
      <c r="Z609" s="37"/>
    </row>
    <row r="610" spans="1:26" ht="15" customHeight="1" x14ac:dyDescent="0.2">
      <c r="A610" s="14"/>
      <c r="B610" s="14"/>
      <c r="C610" s="14"/>
      <c r="D610" s="14"/>
      <c r="E610" s="14"/>
      <c r="F610" s="14"/>
      <c r="G610" s="175"/>
      <c r="H610" s="175"/>
      <c r="I610" s="175"/>
      <c r="J610" s="37"/>
      <c r="K610" s="157"/>
      <c r="L610" s="157"/>
      <c r="M610" s="157"/>
      <c r="N610" s="157"/>
      <c r="O610" s="157"/>
      <c r="P610" s="157"/>
      <c r="Q610" s="37"/>
      <c r="R610" s="37"/>
      <c r="S610" s="157"/>
      <c r="T610" s="157"/>
      <c r="U610" s="157"/>
      <c r="V610" s="157"/>
      <c r="W610" s="157"/>
      <c r="X610" s="157"/>
      <c r="Y610" s="37"/>
      <c r="Z610" s="37"/>
    </row>
    <row r="611" spans="1:26" ht="15" customHeight="1" x14ac:dyDescent="0.2">
      <c r="A611" s="14"/>
      <c r="B611" s="14"/>
      <c r="C611" s="14"/>
      <c r="D611" s="14"/>
      <c r="E611" s="14"/>
      <c r="F611" s="14"/>
      <c r="G611" s="175"/>
      <c r="H611" s="175"/>
      <c r="I611" s="175"/>
      <c r="J611" s="37"/>
      <c r="K611" s="157"/>
      <c r="L611" s="157"/>
      <c r="M611" s="157"/>
      <c r="N611" s="157"/>
      <c r="O611" s="157"/>
      <c r="P611" s="157"/>
      <c r="Q611" s="37"/>
      <c r="R611" s="37"/>
      <c r="S611" s="157"/>
      <c r="T611" s="157"/>
      <c r="U611" s="157"/>
      <c r="V611" s="157"/>
      <c r="W611" s="157"/>
      <c r="X611" s="157"/>
      <c r="Y611" s="37"/>
      <c r="Z611" s="37"/>
    </row>
    <row r="612" spans="1:26" ht="15" customHeight="1" x14ac:dyDescent="0.2">
      <c r="A612" s="14"/>
      <c r="B612" s="14"/>
      <c r="C612" s="14"/>
      <c r="D612" s="14"/>
      <c r="E612" s="14"/>
      <c r="F612" s="14"/>
      <c r="G612" s="175"/>
      <c r="H612" s="175"/>
      <c r="I612" s="175"/>
      <c r="J612" s="37"/>
      <c r="K612" s="157"/>
      <c r="L612" s="157"/>
      <c r="M612" s="157"/>
      <c r="N612" s="157"/>
      <c r="O612" s="157"/>
      <c r="P612" s="157"/>
      <c r="Q612" s="37"/>
      <c r="R612" s="37"/>
      <c r="S612" s="157"/>
      <c r="T612" s="157"/>
      <c r="U612" s="157"/>
      <c r="V612" s="157"/>
      <c r="W612" s="157"/>
      <c r="X612" s="157"/>
      <c r="Y612" s="37"/>
      <c r="Z612" s="37"/>
    </row>
    <row r="613" spans="1:26" ht="15" customHeight="1" x14ac:dyDescent="0.2">
      <c r="A613" s="14"/>
      <c r="B613" s="14"/>
      <c r="C613" s="14"/>
      <c r="D613" s="14"/>
      <c r="E613" s="14"/>
      <c r="F613" s="14"/>
      <c r="G613" s="175"/>
      <c r="H613" s="175"/>
      <c r="I613" s="175"/>
      <c r="J613" s="37"/>
      <c r="K613" s="157"/>
      <c r="L613" s="157"/>
      <c r="M613" s="157"/>
      <c r="N613" s="157"/>
      <c r="O613" s="157"/>
      <c r="P613" s="157"/>
      <c r="Q613" s="37"/>
      <c r="R613" s="37"/>
      <c r="S613" s="157"/>
      <c r="T613" s="157"/>
      <c r="U613" s="157"/>
      <c r="V613" s="157"/>
      <c r="W613" s="157"/>
      <c r="X613" s="157"/>
      <c r="Y613" s="37"/>
      <c r="Z613" s="37"/>
    </row>
    <row r="614" spans="1:26" ht="15" customHeight="1" x14ac:dyDescent="0.2">
      <c r="A614" s="14"/>
      <c r="B614" s="14"/>
      <c r="C614" s="14"/>
      <c r="D614" s="14"/>
      <c r="E614" s="14"/>
      <c r="F614" s="14"/>
      <c r="G614" s="175"/>
      <c r="H614" s="175"/>
      <c r="I614" s="175"/>
      <c r="J614" s="37"/>
      <c r="K614" s="157"/>
      <c r="L614" s="157"/>
      <c r="M614" s="157"/>
      <c r="N614" s="157"/>
      <c r="O614" s="157"/>
      <c r="P614" s="157"/>
      <c r="Q614" s="37"/>
      <c r="R614" s="37"/>
      <c r="S614" s="157"/>
      <c r="T614" s="157"/>
      <c r="U614" s="157"/>
      <c r="V614" s="157"/>
      <c r="W614" s="157"/>
      <c r="X614" s="157"/>
      <c r="Y614" s="37"/>
      <c r="Z614" s="37"/>
    </row>
    <row r="615" spans="1:26" ht="15" customHeight="1" x14ac:dyDescent="0.2">
      <c r="A615" s="14"/>
      <c r="B615" s="14"/>
      <c r="C615" s="14"/>
      <c r="D615" s="14"/>
      <c r="E615" s="14"/>
      <c r="F615" s="14"/>
      <c r="G615" s="175"/>
      <c r="H615" s="175"/>
      <c r="I615" s="175"/>
      <c r="J615" s="37"/>
      <c r="K615" s="157"/>
      <c r="L615" s="157"/>
      <c r="M615" s="157"/>
      <c r="N615" s="157"/>
      <c r="O615" s="157"/>
      <c r="P615" s="157"/>
      <c r="Q615" s="37"/>
      <c r="R615" s="37"/>
      <c r="S615" s="157"/>
      <c r="T615" s="157"/>
      <c r="U615" s="157"/>
      <c r="V615" s="157"/>
      <c r="W615" s="157"/>
      <c r="X615" s="157"/>
      <c r="Y615" s="37"/>
      <c r="Z615" s="37"/>
    </row>
    <row r="616" spans="1:26" ht="15" customHeight="1" x14ac:dyDescent="0.2">
      <c r="A616" s="14"/>
      <c r="B616" s="14"/>
      <c r="C616" s="14"/>
      <c r="D616" s="14"/>
      <c r="E616" s="14"/>
      <c r="F616" s="14"/>
      <c r="G616" s="175"/>
      <c r="H616" s="175"/>
      <c r="I616" s="175"/>
      <c r="J616" s="37"/>
      <c r="K616" s="157"/>
      <c r="L616" s="157"/>
      <c r="M616" s="157"/>
      <c r="N616" s="157"/>
      <c r="O616" s="157"/>
      <c r="P616" s="157"/>
      <c r="Q616" s="37"/>
      <c r="R616" s="37"/>
      <c r="S616" s="157"/>
      <c r="T616" s="157"/>
      <c r="U616" s="157"/>
      <c r="V616" s="157"/>
      <c r="W616" s="157"/>
      <c r="X616" s="157"/>
      <c r="Y616" s="37"/>
      <c r="Z616" s="37"/>
    </row>
    <row r="617" spans="1:26" ht="15" customHeight="1" x14ac:dyDescent="0.2">
      <c r="A617" s="14"/>
      <c r="B617" s="14"/>
      <c r="C617" s="14"/>
      <c r="D617" s="14"/>
      <c r="E617" s="14"/>
      <c r="F617" s="14"/>
      <c r="G617" s="175"/>
      <c r="H617" s="175"/>
      <c r="I617" s="175"/>
      <c r="J617" s="37"/>
      <c r="K617" s="157"/>
      <c r="L617" s="157"/>
      <c r="M617" s="157"/>
      <c r="N617" s="157"/>
      <c r="O617" s="157"/>
      <c r="P617" s="157"/>
      <c r="Q617" s="37"/>
      <c r="R617" s="37"/>
      <c r="S617" s="157"/>
      <c r="T617" s="157"/>
      <c r="U617" s="157"/>
      <c r="V617" s="157"/>
      <c r="W617" s="157"/>
      <c r="X617" s="157"/>
      <c r="Y617" s="37"/>
      <c r="Z617" s="37"/>
    </row>
    <row r="618" spans="1:26" ht="15" customHeight="1" x14ac:dyDescent="0.2">
      <c r="A618" s="14"/>
      <c r="B618" s="14"/>
      <c r="C618" s="14"/>
      <c r="D618" s="14"/>
      <c r="E618" s="14"/>
      <c r="F618" s="14"/>
      <c r="G618" s="175"/>
      <c r="H618" s="175"/>
      <c r="I618" s="175"/>
      <c r="J618" s="37"/>
      <c r="K618" s="157"/>
      <c r="L618" s="157"/>
      <c r="M618" s="157"/>
      <c r="N618" s="157"/>
      <c r="O618" s="157"/>
      <c r="P618" s="157"/>
      <c r="Q618" s="37"/>
      <c r="R618" s="37"/>
      <c r="S618" s="157"/>
      <c r="T618" s="157"/>
      <c r="U618" s="157"/>
      <c r="V618" s="157"/>
      <c r="W618" s="157"/>
      <c r="X618" s="157"/>
      <c r="Y618" s="37"/>
      <c r="Z618" s="37"/>
    </row>
    <row r="619" spans="1:26" ht="15" customHeight="1" x14ac:dyDescent="0.2">
      <c r="A619" s="14"/>
      <c r="B619" s="14"/>
      <c r="C619" s="14"/>
      <c r="D619" s="14"/>
      <c r="E619" s="14"/>
      <c r="F619" s="14"/>
      <c r="G619" s="175"/>
      <c r="H619" s="175"/>
      <c r="I619" s="175"/>
      <c r="J619" s="37"/>
      <c r="K619" s="157"/>
      <c r="L619" s="157"/>
      <c r="M619" s="157"/>
      <c r="N619" s="157"/>
      <c r="O619" s="157"/>
      <c r="P619" s="157"/>
      <c r="Q619" s="37"/>
      <c r="R619" s="37"/>
      <c r="S619" s="157"/>
      <c r="T619" s="157"/>
      <c r="U619" s="157"/>
      <c r="V619" s="157"/>
      <c r="W619" s="157"/>
      <c r="X619" s="157"/>
      <c r="Y619" s="37"/>
      <c r="Z619" s="37"/>
    </row>
    <row r="620" spans="1:26" ht="15" customHeight="1" x14ac:dyDescent="0.2">
      <c r="A620" s="155"/>
      <c r="B620" s="155"/>
      <c r="C620" s="155"/>
      <c r="D620" s="155"/>
      <c r="E620" s="155"/>
      <c r="F620" s="155"/>
      <c r="G620" s="174"/>
      <c r="H620" s="174"/>
      <c r="I620" s="174"/>
      <c r="J620" s="37"/>
      <c r="K620" s="157"/>
      <c r="L620" s="157"/>
      <c r="M620" s="157"/>
      <c r="N620" s="157"/>
      <c r="O620" s="157"/>
      <c r="P620" s="157"/>
      <c r="Q620" s="37"/>
      <c r="R620" s="37"/>
      <c r="S620" s="157"/>
      <c r="T620" s="157"/>
      <c r="U620" s="157"/>
      <c r="V620" s="157"/>
      <c r="W620" s="157"/>
      <c r="X620" s="157"/>
      <c r="Y620" s="37"/>
      <c r="Z620" s="37"/>
    </row>
    <row r="621" spans="1:26" ht="15" customHeight="1" x14ac:dyDescent="0.2">
      <c r="A621" s="14"/>
      <c r="B621" s="14"/>
      <c r="C621" s="14"/>
      <c r="D621" s="14"/>
      <c r="E621" s="14"/>
      <c r="F621" s="14"/>
      <c r="G621" s="175"/>
      <c r="H621" s="175"/>
      <c r="I621" s="175"/>
      <c r="J621" s="37"/>
      <c r="K621" s="157"/>
      <c r="L621" s="157"/>
      <c r="M621" s="157"/>
      <c r="N621" s="157"/>
      <c r="O621" s="157"/>
      <c r="P621" s="157"/>
      <c r="Q621" s="37"/>
      <c r="R621" s="37"/>
      <c r="S621" s="157"/>
      <c r="T621" s="157"/>
      <c r="U621" s="157"/>
      <c r="V621" s="157"/>
      <c r="W621" s="157"/>
      <c r="X621" s="157"/>
      <c r="Y621" s="37"/>
      <c r="Z621" s="37"/>
    </row>
    <row r="622" spans="1:26" ht="15" customHeight="1" x14ac:dyDescent="0.2">
      <c r="A622" s="14"/>
      <c r="B622" s="14"/>
      <c r="C622" s="14"/>
      <c r="D622" s="14"/>
      <c r="E622" s="14"/>
      <c r="F622" s="14"/>
      <c r="G622" s="175"/>
      <c r="H622" s="175"/>
      <c r="I622" s="175"/>
      <c r="J622" s="37"/>
      <c r="K622" s="157"/>
      <c r="L622" s="157"/>
      <c r="M622" s="157"/>
      <c r="N622" s="157"/>
      <c r="O622" s="157"/>
      <c r="P622" s="157"/>
      <c r="Q622" s="37"/>
      <c r="R622" s="37"/>
      <c r="S622" s="157"/>
      <c r="T622" s="157"/>
      <c r="U622" s="157"/>
      <c r="V622" s="157"/>
      <c r="W622" s="157"/>
      <c r="X622" s="157"/>
      <c r="Y622" s="37"/>
      <c r="Z622" s="37"/>
    </row>
    <row r="623" spans="1:26" ht="15" customHeight="1" x14ac:dyDescent="0.2">
      <c r="A623" s="14"/>
      <c r="B623" s="14"/>
      <c r="C623" s="14"/>
      <c r="D623" s="14"/>
      <c r="E623" s="14"/>
      <c r="F623" s="14"/>
      <c r="G623" s="175"/>
      <c r="H623" s="175"/>
      <c r="I623" s="175"/>
      <c r="J623" s="37"/>
      <c r="K623" s="157"/>
      <c r="L623" s="157"/>
      <c r="M623" s="157"/>
      <c r="N623" s="157"/>
      <c r="O623" s="157"/>
      <c r="P623" s="157"/>
      <c r="Q623" s="37"/>
      <c r="R623" s="37"/>
      <c r="S623" s="157"/>
      <c r="T623" s="157"/>
      <c r="U623" s="157"/>
      <c r="V623" s="157"/>
      <c r="W623" s="157"/>
      <c r="X623" s="157"/>
      <c r="Y623" s="37"/>
      <c r="Z623" s="37"/>
    </row>
    <row r="624" spans="1:26" ht="15" customHeight="1" x14ac:dyDescent="0.2">
      <c r="A624" s="14"/>
      <c r="B624" s="14"/>
      <c r="C624" s="14"/>
      <c r="D624" s="14"/>
      <c r="E624" s="14"/>
      <c r="F624" s="14"/>
      <c r="G624" s="175"/>
      <c r="H624" s="175"/>
      <c r="I624" s="175"/>
      <c r="J624" s="37"/>
      <c r="K624" s="157"/>
      <c r="L624" s="157"/>
      <c r="M624" s="157"/>
      <c r="N624" s="157"/>
      <c r="O624" s="157"/>
      <c r="P624" s="157"/>
      <c r="Q624" s="37"/>
      <c r="R624" s="37"/>
      <c r="S624" s="157"/>
      <c r="T624" s="157"/>
      <c r="U624" s="157"/>
      <c r="V624" s="157"/>
      <c r="W624" s="157"/>
      <c r="X624" s="157"/>
      <c r="Y624" s="37"/>
      <c r="Z624" s="37"/>
    </row>
    <row r="625" spans="1:26" ht="15" customHeight="1" x14ac:dyDescent="0.2">
      <c r="A625" s="14"/>
      <c r="B625" s="14"/>
      <c r="C625" s="14"/>
      <c r="D625" s="14"/>
      <c r="E625" s="14"/>
      <c r="F625" s="14"/>
      <c r="G625" s="175"/>
      <c r="H625" s="175"/>
      <c r="I625" s="175"/>
      <c r="J625" s="37"/>
      <c r="K625" s="157"/>
      <c r="L625" s="157"/>
      <c r="M625" s="157"/>
      <c r="N625" s="157"/>
      <c r="O625" s="157"/>
      <c r="P625" s="157"/>
      <c r="Q625" s="37"/>
      <c r="R625" s="37"/>
      <c r="S625" s="157"/>
      <c r="T625" s="157"/>
      <c r="U625" s="157"/>
      <c r="V625" s="157"/>
      <c r="W625" s="157"/>
      <c r="X625" s="157"/>
      <c r="Y625" s="37"/>
      <c r="Z625" s="37"/>
    </row>
    <row r="626" spans="1:26" ht="15" customHeight="1" x14ac:dyDescent="0.2">
      <c r="A626" s="14"/>
      <c r="B626" s="14"/>
      <c r="C626" s="14"/>
      <c r="D626" s="14"/>
      <c r="E626" s="14"/>
      <c r="F626" s="14"/>
      <c r="G626" s="175"/>
      <c r="H626" s="175"/>
      <c r="I626" s="175"/>
      <c r="J626" s="37"/>
      <c r="K626" s="157"/>
      <c r="L626" s="157"/>
      <c r="M626" s="157"/>
      <c r="N626" s="157"/>
      <c r="O626" s="157"/>
      <c r="P626" s="157"/>
      <c r="Q626" s="37"/>
      <c r="R626" s="37"/>
      <c r="S626" s="157"/>
      <c r="T626" s="157"/>
      <c r="U626" s="157"/>
      <c r="V626" s="157"/>
      <c r="W626" s="157"/>
      <c r="X626" s="157"/>
      <c r="Y626" s="37"/>
      <c r="Z626" s="37"/>
    </row>
    <row r="627" spans="1:26" ht="15" customHeight="1" x14ac:dyDescent="0.2">
      <c r="A627" s="14"/>
      <c r="B627" s="14"/>
      <c r="C627" s="14"/>
      <c r="D627" s="14"/>
      <c r="E627" s="14"/>
      <c r="F627" s="14"/>
      <c r="G627" s="175"/>
      <c r="H627" s="175"/>
      <c r="I627" s="175"/>
      <c r="J627" s="37"/>
      <c r="K627" s="157"/>
      <c r="L627" s="157"/>
      <c r="M627" s="157"/>
      <c r="N627" s="157"/>
      <c r="O627" s="157"/>
      <c r="P627" s="157"/>
      <c r="Q627" s="37"/>
      <c r="R627" s="37"/>
      <c r="S627" s="157"/>
      <c r="T627" s="157"/>
      <c r="U627" s="157"/>
      <c r="V627" s="157"/>
      <c r="W627" s="157"/>
      <c r="X627" s="157"/>
      <c r="Y627" s="37"/>
      <c r="Z627" s="37"/>
    </row>
    <row r="628" spans="1:26" ht="15" customHeight="1" x14ac:dyDescent="0.2">
      <c r="A628" s="14"/>
      <c r="B628" s="14"/>
      <c r="C628" s="14"/>
      <c r="D628" s="14"/>
      <c r="E628" s="14"/>
      <c r="F628" s="14"/>
      <c r="G628" s="175"/>
      <c r="H628" s="175"/>
      <c r="I628" s="175"/>
      <c r="J628" s="37"/>
      <c r="K628" s="157"/>
      <c r="L628" s="157"/>
      <c r="M628" s="157"/>
      <c r="N628" s="157"/>
      <c r="O628" s="157"/>
      <c r="P628" s="157"/>
      <c r="Q628" s="37"/>
      <c r="R628" s="37"/>
      <c r="S628" s="157"/>
      <c r="T628" s="157"/>
      <c r="U628" s="157"/>
      <c r="V628" s="157"/>
      <c r="W628" s="157"/>
      <c r="X628" s="157"/>
      <c r="Y628" s="37"/>
      <c r="Z628" s="37"/>
    </row>
    <row r="629" spans="1:26" ht="15" customHeight="1" x14ac:dyDescent="0.2">
      <c r="A629" s="14"/>
      <c r="B629" s="14"/>
      <c r="C629" s="14"/>
      <c r="D629" s="14"/>
      <c r="E629" s="14"/>
      <c r="F629" s="14"/>
      <c r="G629" s="175"/>
      <c r="H629" s="175"/>
      <c r="I629" s="175"/>
      <c r="J629" s="37"/>
      <c r="K629" s="157"/>
      <c r="L629" s="157"/>
      <c r="M629" s="157"/>
      <c r="N629" s="157"/>
      <c r="O629" s="157"/>
      <c r="P629" s="157"/>
      <c r="Q629" s="37"/>
      <c r="R629" s="37"/>
      <c r="S629" s="157"/>
      <c r="T629" s="157"/>
      <c r="U629" s="157"/>
      <c r="V629" s="157"/>
      <c r="W629" s="157"/>
      <c r="X629" s="157"/>
      <c r="Y629" s="37"/>
      <c r="Z629" s="37"/>
    </row>
    <row r="630" spans="1:26" ht="15" customHeight="1" x14ac:dyDescent="0.2">
      <c r="A630" s="14"/>
      <c r="B630" s="14"/>
      <c r="C630" s="14"/>
      <c r="D630" s="14"/>
      <c r="E630" s="14"/>
      <c r="F630" s="14"/>
      <c r="G630" s="175"/>
      <c r="H630" s="175"/>
      <c r="I630" s="175"/>
      <c r="J630" s="37"/>
      <c r="K630" s="157"/>
      <c r="L630" s="157"/>
      <c r="M630" s="157"/>
      <c r="N630" s="157"/>
      <c r="O630" s="157"/>
      <c r="P630" s="157"/>
      <c r="Q630" s="37"/>
      <c r="R630" s="37"/>
      <c r="S630" s="157"/>
      <c r="T630" s="157"/>
      <c r="U630" s="157"/>
      <c r="V630" s="157"/>
      <c r="W630" s="157"/>
      <c r="X630" s="157"/>
      <c r="Y630" s="37"/>
      <c r="Z630" s="37"/>
    </row>
    <row r="631" spans="1:26" ht="15" customHeight="1" x14ac:dyDescent="0.2">
      <c r="A631" s="14"/>
      <c r="B631" s="14"/>
      <c r="C631" s="14"/>
      <c r="D631" s="14"/>
      <c r="E631" s="14"/>
      <c r="F631" s="14"/>
      <c r="G631" s="175"/>
      <c r="H631" s="175"/>
      <c r="I631" s="175"/>
      <c r="J631" s="37"/>
      <c r="K631" s="157"/>
      <c r="L631" s="157"/>
      <c r="M631" s="157"/>
      <c r="N631" s="157"/>
      <c r="O631" s="157"/>
      <c r="P631" s="157"/>
      <c r="Q631" s="37"/>
      <c r="R631" s="37"/>
      <c r="S631" s="157"/>
      <c r="T631" s="157"/>
      <c r="U631" s="157"/>
      <c r="V631" s="157"/>
      <c r="W631" s="157"/>
      <c r="X631" s="157"/>
      <c r="Y631" s="37"/>
      <c r="Z631" s="37"/>
    </row>
    <row r="632" spans="1:26" ht="15" customHeight="1" x14ac:dyDescent="0.2">
      <c r="A632" s="14"/>
      <c r="B632" s="14"/>
      <c r="C632" s="14"/>
      <c r="D632" s="14"/>
      <c r="E632" s="14"/>
      <c r="F632" s="14"/>
      <c r="G632" s="175"/>
      <c r="H632" s="175"/>
      <c r="I632" s="175"/>
      <c r="J632" s="37"/>
      <c r="K632" s="157"/>
      <c r="L632" s="157"/>
      <c r="M632" s="157"/>
      <c r="N632" s="157"/>
      <c r="O632" s="157"/>
      <c r="P632" s="157"/>
      <c r="Q632" s="37"/>
      <c r="R632" s="37"/>
      <c r="S632" s="157"/>
      <c r="T632" s="157"/>
      <c r="U632" s="157"/>
      <c r="V632" s="157"/>
      <c r="W632" s="157"/>
      <c r="X632" s="157"/>
      <c r="Y632" s="37"/>
      <c r="Z632" s="37"/>
    </row>
    <row r="633" spans="1:26" ht="15" customHeight="1" x14ac:dyDescent="0.2">
      <c r="A633" s="14"/>
      <c r="B633" s="14"/>
      <c r="C633" s="14"/>
      <c r="D633" s="14"/>
      <c r="E633" s="14"/>
      <c r="F633" s="14"/>
      <c r="G633" s="175"/>
      <c r="H633" s="175"/>
      <c r="I633" s="175"/>
      <c r="J633" s="37"/>
      <c r="K633" s="157"/>
      <c r="L633" s="157"/>
      <c r="M633" s="157"/>
      <c r="N633" s="157"/>
      <c r="O633" s="157"/>
      <c r="P633" s="157"/>
      <c r="Q633" s="37"/>
      <c r="R633" s="37"/>
      <c r="S633" s="157"/>
      <c r="T633" s="157"/>
      <c r="U633" s="157"/>
      <c r="V633" s="157"/>
      <c r="W633" s="157"/>
      <c r="X633" s="157"/>
      <c r="Y633" s="37"/>
      <c r="Z633" s="37"/>
    </row>
    <row r="634" spans="1:26" ht="15" customHeight="1" x14ac:dyDescent="0.2">
      <c r="A634" s="14"/>
      <c r="B634" s="14"/>
      <c r="C634" s="14"/>
      <c r="D634" s="14"/>
      <c r="E634" s="14"/>
      <c r="F634" s="14"/>
      <c r="G634" s="175"/>
      <c r="H634" s="175"/>
      <c r="I634" s="175"/>
      <c r="J634" s="37"/>
      <c r="K634" s="157"/>
      <c r="L634" s="157"/>
      <c r="M634" s="157"/>
      <c r="N634" s="157"/>
      <c r="O634" s="157"/>
      <c r="P634" s="157"/>
      <c r="Q634" s="37"/>
      <c r="R634" s="37"/>
      <c r="S634" s="157"/>
      <c r="T634" s="157"/>
      <c r="U634" s="157"/>
      <c r="V634" s="157"/>
      <c r="W634" s="157"/>
      <c r="X634" s="157"/>
      <c r="Y634" s="37"/>
      <c r="Z634" s="37"/>
    </row>
    <row r="635" spans="1:26" ht="15" customHeight="1" x14ac:dyDescent="0.2">
      <c r="A635" s="14"/>
      <c r="B635" s="14"/>
      <c r="C635" s="14"/>
      <c r="D635" s="14"/>
      <c r="E635" s="14"/>
      <c r="F635" s="14"/>
      <c r="G635" s="175"/>
      <c r="H635" s="175"/>
      <c r="I635" s="175"/>
      <c r="J635" s="37"/>
      <c r="K635" s="157"/>
      <c r="L635" s="157"/>
      <c r="M635" s="157"/>
      <c r="N635" s="157"/>
      <c r="O635" s="157"/>
      <c r="P635" s="157"/>
      <c r="Q635" s="37"/>
      <c r="R635" s="37"/>
      <c r="S635" s="157"/>
      <c r="T635" s="157"/>
      <c r="U635" s="157"/>
      <c r="V635" s="157"/>
      <c r="W635" s="157"/>
      <c r="X635" s="157"/>
      <c r="Y635" s="37"/>
      <c r="Z635" s="37"/>
    </row>
    <row r="636" spans="1:26" ht="15" customHeight="1" x14ac:dyDescent="0.2">
      <c r="A636" s="14"/>
      <c r="B636" s="14"/>
      <c r="C636" s="14"/>
      <c r="D636" s="14"/>
      <c r="E636" s="14"/>
      <c r="F636" s="14"/>
      <c r="G636" s="175"/>
      <c r="H636" s="175"/>
      <c r="I636" s="175"/>
      <c r="J636" s="37"/>
      <c r="K636" s="157"/>
      <c r="L636" s="157"/>
      <c r="M636" s="157"/>
      <c r="N636" s="157"/>
      <c r="O636" s="157"/>
      <c r="P636" s="157"/>
      <c r="Q636" s="37"/>
      <c r="R636" s="37"/>
      <c r="S636" s="157"/>
      <c r="T636" s="157"/>
      <c r="U636" s="157"/>
      <c r="V636" s="157"/>
      <c r="W636" s="157"/>
      <c r="X636" s="157"/>
      <c r="Y636" s="37"/>
      <c r="Z636" s="37"/>
    </row>
    <row r="637" spans="1:26" ht="15" customHeight="1" x14ac:dyDescent="0.2">
      <c r="A637" s="14"/>
      <c r="B637" s="14"/>
      <c r="C637" s="14"/>
      <c r="D637" s="14"/>
      <c r="E637" s="14"/>
      <c r="F637" s="14"/>
      <c r="G637" s="175"/>
      <c r="H637" s="175"/>
      <c r="I637" s="175"/>
      <c r="J637" s="37"/>
      <c r="K637" s="157"/>
      <c r="L637" s="157"/>
      <c r="M637" s="157"/>
      <c r="N637" s="157"/>
      <c r="O637" s="157"/>
      <c r="P637" s="157"/>
      <c r="Q637" s="37"/>
      <c r="R637" s="37"/>
      <c r="S637" s="157"/>
      <c r="T637" s="157"/>
      <c r="U637" s="157"/>
      <c r="V637" s="157"/>
      <c r="W637" s="157"/>
      <c r="X637" s="157"/>
      <c r="Y637" s="37"/>
      <c r="Z637" s="37"/>
    </row>
    <row r="638" spans="1:26" ht="15" customHeight="1" x14ac:dyDescent="0.2">
      <c r="A638" s="14"/>
      <c r="B638" s="14"/>
      <c r="C638" s="14"/>
      <c r="D638" s="14"/>
      <c r="E638" s="14"/>
      <c r="F638" s="14"/>
      <c r="G638" s="175"/>
      <c r="H638" s="175"/>
      <c r="I638" s="175"/>
      <c r="J638" s="37"/>
      <c r="K638" s="157"/>
      <c r="L638" s="157"/>
      <c r="M638" s="157"/>
      <c r="N638" s="157"/>
      <c r="O638" s="157"/>
      <c r="P638" s="157"/>
      <c r="Q638" s="37"/>
      <c r="R638" s="37"/>
      <c r="S638" s="157"/>
      <c r="T638" s="157"/>
      <c r="U638" s="157"/>
      <c r="V638" s="157"/>
      <c r="W638" s="157"/>
      <c r="X638" s="157"/>
      <c r="Y638" s="37"/>
      <c r="Z638" s="37"/>
    </row>
    <row r="639" spans="1:26" ht="15" customHeight="1" x14ac:dyDescent="0.2">
      <c r="A639" s="14"/>
      <c r="B639" s="14"/>
      <c r="C639" s="14"/>
      <c r="D639" s="14"/>
      <c r="E639" s="14"/>
      <c r="F639" s="14"/>
      <c r="G639" s="175"/>
      <c r="H639" s="175"/>
      <c r="I639" s="175"/>
      <c r="J639" s="37"/>
      <c r="K639" s="157"/>
      <c r="L639" s="157"/>
      <c r="M639" s="157"/>
      <c r="N639" s="157"/>
      <c r="O639" s="157"/>
      <c r="P639" s="157"/>
      <c r="Q639" s="37"/>
      <c r="R639" s="37"/>
      <c r="S639" s="157"/>
      <c r="T639" s="157"/>
      <c r="U639" s="157"/>
      <c r="V639" s="157"/>
      <c r="W639" s="157"/>
      <c r="X639" s="157"/>
      <c r="Y639" s="37"/>
      <c r="Z639" s="37"/>
    </row>
    <row r="640" spans="1:26" ht="15" customHeight="1" x14ac:dyDescent="0.2">
      <c r="A640" s="14"/>
      <c r="B640" s="14"/>
      <c r="C640" s="14"/>
      <c r="D640" s="14"/>
      <c r="E640" s="14"/>
      <c r="F640" s="14"/>
      <c r="G640" s="175"/>
      <c r="H640" s="175"/>
      <c r="I640" s="175"/>
      <c r="J640" s="37"/>
      <c r="K640" s="157"/>
      <c r="L640" s="157"/>
      <c r="M640" s="157"/>
      <c r="N640" s="157"/>
      <c r="O640" s="157"/>
      <c r="P640" s="157"/>
      <c r="Q640" s="37"/>
      <c r="R640" s="37"/>
      <c r="S640" s="157"/>
      <c r="T640" s="157"/>
      <c r="U640" s="157"/>
      <c r="V640" s="157"/>
      <c r="W640" s="157"/>
      <c r="X640" s="157"/>
      <c r="Y640" s="37"/>
      <c r="Z640" s="37"/>
    </row>
    <row r="641" spans="1:26" ht="15" customHeight="1" x14ac:dyDescent="0.2">
      <c r="A641" s="14"/>
      <c r="B641" s="14"/>
      <c r="C641" s="14"/>
      <c r="D641" s="14"/>
      <c r="E641" s="14"/>
      <c r="F641" s="14"/>
      <c r="G641" s="175"/>
      <c r="H641" s="175"/>
      <c r="I641" s="175"/>
      <c r="J641" s="37"/>
      <c r="K641" s="157"/>
      <c r="L641" s="157"/>
      <c r="M641" s="157"/>
      <c r="N641" s="157"/>
      <c r="O641" s="157"/>
      <c r="P641" s="157"/>
      <c r="Q641" s="37"/>
      <c r="R641" s="37"/>
      <c r="S641" s="157"/>
      <c r="T641" s="157"/>
      <c r="U641" s="157"/>
      <c r="V641" s="157"/>
      <c r="W641" s="157"/>
      <c r="X641" s="157"/>
      <c r="Y641" s="37"/>
      <c r="Z641" s="37"/>
    </row>
    <row r="642" spans="1:26" ht="15" customHeight="1" x14ac:dyDescent="0.2">
      <c r="A642" s="14"/>
      <c r="B642" s="14"/>
      <c r="C642" s="14"/>
      <c r="D642" s="14"/>
      <c r="E642" s="14"/>
      <c r="F642" s="14"/>
      <c r="G642" s="175"/>
      <c r="H642" s="175"/>
      <c r="I642" s="175"/>
      <c r="J642" s="37"/>
      <c r="K642" s="157"/>
      <c r="L642" s="157"/>
      <c r="M642" s="157"/>
      <c r="N642" s="157"/>
      <c r="O642" s="157"/>
      <c r="P642" s="157"/>
      <c r="Q642" s="37"/>
      <c r="R642" s="37"/>
      <c r="S642" s="157"/>
      <c r="T642" s="157"/>
      <c r="U642" s="157"/>
      <c r="V642" s="157"/>
      <c r="W642" s="157"/>
      <c r="X642" s="157"/>
      <c r="Y642" s="37"/>
      <c r="Z642" s="37"/>
    </row>
    <row r="643" spans="1:26" ht="15" customHeight="1" x14ac:dyDescent="0.2">
      <c r="A643" s="14"/>
      <c r="B643" s="14"/>
      <c r="C643" s="14"/>
      <c r="D643" s="14"/>
      <c r="E643" s="14"/>
      <c r="F643" s="14"/>
      <c r="G643" s="175"/>
      <c r="H643" s="175"/>
      <c r="I643" s="175"/>
      <c r="J643" s="37"/>
      <c r="K643" s="157"/>
      <c r="L643" s="157"/>
      <c r="M643" s="157"/>
      <c r="N643" s="157"/>
      <c r="O643" s="157"/>
      <c r="P643" s="157"/>
      <c r="Q643" s="37"/>
      <c r="R643" s="37"/>
      <c r="S643" s="157"/>
      <c r="T643" s="157"/>
      <c r="U643" s="157"/>
      <c r="V643" s="157"/>
      <c r="W643" s="157"/>
      <c r="X643" s="157"/>
      <c r="Y643" s="37"/>
      <c r="Z643" s="37"/>
    </row>
    <row r="644" spans="1:26" ht="15" customHeight="1" x14ac:dyDescent="0.2">
      <c r="A644" s="155"/>
      <c r="B644" s="155"/>
      <c r="C644" s="155"/>
      <c r="D644" s="155"/>
      <c r="E644" s="155"/>
      <c r="F644" s="155"/>
      <c r="G644" s="174"/>
      <c r="H644" s="174"/>
      <c r="I644" s="174"/>
      <c r="J644" s="37"/>
      <c r="K644" s="157"/>
      <c r="L644" s="157"/>
      <c r="M644" s="157"/>
      <c r="N644" s="157"/>
      <c r="O644" s="157"/>
      <c r="P644" s="157"/>
      <c r="Q644" s="37"/>
      <c r="R644" s="37"/>
      <c r="S644" s="157"/>
      <c r="T644" s="157"/>
      <c r="U644" s="157"/>
      <c r="V644" s="157"/>
      <c r="W644" s="157"/>
      <c r="X644" s="157"/>
      <c r="Y644" s="37"/>
      <c r="Z644" s="37"/>
    </row>
    <row r="645" spans="1:26" ht="15" customHeight="1" x14ac:dyDescent="0.2">
      <c r="A645" s="155"/>
      <c r="B645" s="155"/>
      <c r="C645" s="155"/>
      <c r="D645" s="155"/>
      <c r="E645" s="155"/>
      <c r="F645" s="155"/>
      <c r="G645" s="174"/>
      <c r="H645" s="174"/>
      <c r="I645" s="174"/>
      <c r="J645" s="37"/>
      <c r="K645" s="157"/>
      <c r="L645" s="157"/>
      <c r="M645" s="157"/>
      <c r="N645" s="157"/>
      <c r="O645" s="157"/>
      <c r="P645" s="157"/>
      <c r="Q645" s="37"/>
      <c r="R645" s="37"/>
      <c r="S645" s="157"/>
      <c r="T645" s="157"/>
      <c r="U645" s="157"/>
      <c r="V645" s="157"/>
      <c r="W645" s="157"/>
      <c r="X645" s="157"/>
      <c r="Y645" s="37"/>
      <c r="Z645" s="37"/>
    </row>
    <row r="646" spans="1:26" ht="15" customHeight="1" x14ac:dyDescent="0.2">
      <c r="A646" s="14"/>
      <c r="B646" s="14"/>
      <c r="C646" s="14"/>
      <c r="D646" s="14"/>
      <c r="E646" s="14"/>
      <c r="F646" s="14"/>
      <c r="G646" s="175"/>
      <c r="H646" s="175"/>
      <c r="I646" s="175"/>
      <c r="J646" s="37"/>
      <c r="K646" s="157"/>
      <c r="L646" s="157"/>
      <c r="M646" s="157"/>
      <c r="N646" s="157"/>
      <c r="O646" s="157"/>
      <c r="P646" s="157"/>
      <c r="Q646" s="37"/>
      <c r="R646" s="37"/>
      <c r="S646" s="157"/>
      <c r="T646" s="157"/>
      <c r="U646" s="157"/>
      <c r="V646" s="157"/>
      <c r="W646" s="157"/>
      <c r="X646" s="157"/>
      <c r="Y646" s="37"/>
      <c r="Z646" s="37"/>
    </row>
    <row r="647" spans="1:26" ht="15" customHeight="1" x14ac:dyDescent="0.2">
      <c r="A647" s="14"/>
      <c r="B647" s="14"/>
      <c r="C647" s="14"/>
      <c r="D647" s="14"/>
      <c r="E647" s="14"/>
      <c r="F647" s="14"/>
      <c r="G647" s="175"/>
      <c r="H647" s="175"/>
      <c r="I647" s="175"/>
      <c r="J647" s="37"/>
      <c r="K647" s="157"/>
      <c r="L647" s="157"/>
      <c r="M647" s="157"/>
      <c r="N647" s="157"/>
      <c r="O647" s="157"/>
      <c r="P647" s="157"/>
      <c r="Q647" s="37"/>
      <c r="R647" s="37"/>
      <c r="S647" s="157"/>
      <c r="T647" s="157"/>
      <c r="U647" s="157"/>
      <c r="V647" s="157"/>
      <c r="W647" s="157"/>
      <c r="X647" s="157"/>
      <c r="Y647" s="37"/>
      <c r="Z647" s="37"/>
    </row>
    <row r="648" spans="1:26" ht="15" customHeight="1" x14ac:dyDescent="0.2">
      <c r="A648" s="14"/>
      <c r="B648" s="14"/>
      <c r="C648" s="14"/>
      <c r="D648" s="14"/>
      <c r="E648" s="14"/>
      <c r="F648" s="14"/>
      <c r="G648" s="175"/>
      <c r="H648" s="175"/>
      <c r="I648" s="175"/>
      <c r="J648" s="37"/>
      <c r="K648" s="157"/>
      <c r="L648" s="157"/>
      <c r="M648" s="157"/>
      <c r="N648" s="157"/>
      <c r="O648" s="157"/>
      <c r="P648" s="157"/>
      <c r="Q648" s="37"/>
      <c r="R648" s="37"/>
      <c r="S648" s="157"/>
      <c r="T648" s="157"/>
      <c r="U648" s="157"/>
      <c r="V648" s="157"/>
      <c r="W648" s="157"/>
      <c r="X648" s="157"/>
      <c r="Y648" s="37"/>
      <c r="Z648" s="37"/>
    </row>
    <row r="649" spans="1:26" ht="15" customHeight="1" x14ac:dyDescent="0.2">
      <c r="A649" s="14"/>
      <c r="B649" s="14"/>
      <c r="C649" s="14"/>
      <c r="D649" s="14"/>
      <c r="E649" s="14"/>
      <c r="F649" s="14"/>
      <c r="G649" s="175"/>
      <c r="H649" s="175"/>
      <c r="I649" s="175"/>
      <c r="J649" s="37"/>
      <c r="K649" s="157"/>
      <c r="L649" s="157"/>
      <c r="M649" s="157"/>
      <c r="N649" s="157"/>
      <c r="O649" s="157"/>
      <c r="P649" s="157"/>
      <c r="Q649" s="37"/>
      <c r="R649" s="37"/>
      <c r="S649" s="157"/>
      <c r="T649" s="157"/>
      <c r="U649" s="157"/>
      <c r="V649" s="157"/>
      <c r="W649" s="157"/>
      <c r="X649" s="157"/>
      <c r="Y649" s="37"/>
      <c r="Z649" s="37"/>
    </row>
    <row r="650" spans="1:26" ht="15" customHeight="1" x14ac:dyDescent="0.2">
      <c r="A650" s="14"/>
      <c r="B650" s="14"/>
      <c r="C650" s="14"/>
      <c r="D650" s="14"/>
      <c r="E650" s="14"/>
      <c r="F650" s="14"/>
      <c r="G650" s="175"/>
      <c r="H650" s="175"/>
      <c r="I650" s="175"/>
      <c r="J650" s="37"/>
      <c r="K650" s="157"/>
      <c r="L650" s="157"/>
      <c r="M650" s="157"/>
      <c r="N650" s="157"/>
      <c r="O650" s="157"/>
      <c r="P650" s="157"/>
      <c r="Q650" s="37"/>
      <c r="R650" s="37"/>
      <c r="S650" s="157"/>
      <c r="T650" s="157"/>
      <c r="U650" s="157"/>
      <c r="V650" s="157"/>
      <c r="W650" s="157"/>
      <c r="X650" s="157"/>
      <c r="Y650" s="37"/>
      <c r="Z650" s="37"/>
    </row>
    <row r="651" spans="1:26" ht="15" customHeight="1" x14ac:dyDescent="0.2">
      <c r="A651" s="14"/>
      <c r="B651" s="14"/>
      <c r="C651" s="14"/>
      <c r="D651" s="14"/>
      <c r="E651" s="14"/>
      <c r="F651" s="14"/>
      <c r="G651" s="175"/>
      <c r="H651" s="175"/>
      <c r="I651" s="175"/>
      <c r="J651" s="37"/>
      <c r="K651" s="157"/>
      <c r="L651" s="157"/>
      <c r="M651" s="157"/>
      <c r="N651" s="157"/>
      <c r="O651" s="157"/>
      <c r="P651" s="157"/>
      <c r="Q651" s="37"/>
      <c r="R651" s="37"/>
      <c r="S651" s="157"/>
      <c r="T651" s="157"/>
      <c r="U651" s="157"/>
      <c r="V651" s="157"/>
      <c r="W651" s="157"/>
      <c r="X651" s="157"/>
      <c r="Y651" s="37"/>
      <c r="Z651" s="37"/>
    </row>
    <row r="652" spans="1:26" ht="15" customHeight="1" x14ac:dyDescent="0.2">
      <c r="A652" s="14"/>
      <c r="B652" s="14"/>
      <c r="C652" s="14"/>
      <c r="D652" s="14"/>
      <c r="E652" s="14"/>
      <c r="F652" s="14"/>
      <c r="G652" s="175"/>
      <c r="H652" s="175"/>
      <c r="I652" s="175"/>
      <c r="J652" s="37"/>
      <c r="K652" s="157"/>
      <c r="L652" s="157"/>
      <c r="M652" s="157"/>
      <c r="N652" s="157"/>
      <c r="O652" s="157"/>
      <c r="P652" s="157"/>
      <c r="Q652" s="37"/>
      <c r="R652" s="37"/>
      <c r="S652" s="157"/>
      <c r="T652" s="157"/>
      <c r="U652" s="157"/>
      <c r="V652" s="157"/>
      <c r="W652" s="157"/>
      <c r="X652" s="157"/>
      <c r="Y652" s="37"/>
      <c r="Z652" s="37"/>
    </row>
    <row r="653" spans="1:26" ht="15" customHeight="1" x14ac:dyDescent="0.2">
      <c r="A653" s="14"/>
      <c r="B653" s="14"/>
      <c r="C653" s="14"/>
      <c r="D653" s="14"/>
      <c r="E653" s="14"/>
      <c r="F653" s="14"/>
      <c r="G653" s="175"/>
      <c r="H653" s="175"/>
      <c r="I653" s="175"/>
      <c r="J653" s="37"/>
      <c r="K653" s="157"/>
      <c r="L653" s="157"/>
      <c r="M653" s="157"/>
      <c r="N653" s="157"/>
      <c r="O653" s="157"/>
      <c r="P653" s="157"/>
      <c r="Q653" s="37"/>
      <c r="R653" s="37"/>
      <c r="S653" s="157"/>
      <c r="T653" s="157"/>
      <c r="U653" s="157"/>
      <c r="V653" s="157"/>
      <c r="W653" s="157"/>
      <c r="X653" s="157"/>
      <c r="Y653" s="37"/>
      <c r="Z653" s="37"/>
    </row>
    <row r="654" spans="1:26" ht="15" customHeight="1" x14ac:dyDescent="0.2">
      <c r="A654" s="14"/>
      <c r="B654" s="14"/>
      <c r="C654" s="14"/>
      <c r="D654" s="14"/>
      <c r="E654" s="14"/>
      <c r="F654" s="14"/>
      <c r="G654" s="175"/>
      <c r="H654" s="175"/>
      <c r="I654" s="175"/>
      <c r="J654" s="37"/>
      <c r="K654" s="157"/>
      <c r="L654" s="157"/>
      <c r="M654" s="157"/>
      <c r="N654" s="157"/>
      <c r="O654" s="157"/>
      <c r="P654" s="157"/>
      <c r="Q654" s="37"/>
      <c r="R654" s="37"/>
      <c r="S654" s="157"/>
      <c r="T654" s="157"/>
      <c r="U654" s="157"/>
      <c r="V654" s="157"/>
      <c r="W654" s="157"/>
      <c r="X654" s="157"/>
      <c r="Y654" s="37"/>
      <c r="Z654" s="37"/>
    </row>
    <row r="655" spans="1:26" ht="15" customHeight="1" x14ac:dyDescent="0.2">
      <c r="A655" s="14"/>
      <c r="B655" s="14"/>
      <c r="C655" s="14"/>
      <c r="D655" s="14"/>
      <c r="E655" s="14"/>
      <c r="F655" s="14"/>
      <c r="G655" s="175"/>
      <c r="H655" s="175"/>
      <c r="I655" s="175"/>
      <c r="J655" s="37"/>
      <c r="K655" s="157"/>
      <c r="L655" s="157"/>
      <c r="M655" s="157"/>
      <c r="N655" s="157"/>
      <c r="O655" s="157"/>
      <c r="P655" s="157"/>
      <c r="Q655" s="37"/>
      <c r="R655" s="37"/>
      <c r="S655" s="157"/>
      <c r="T655" s="157"/>
      <c r="U655" s="157"/>
      <c r="V655" s="157"/>
      <c r="W655" s="157"/>
      <c r="X655" s="157"/>
      <c r="Y655" s="37"/>
      <c r="Z655" s="37"/>
    </row>
    <row r="656" spans="1:26" ht="15" customHeight="1" x14ac:dyDescent="0.2">
      <c r="A656" s="14"/>
      <c r="B656" s="14"/>
      <c r="C656" s="14"/>
      <c r="D656" s="14"/>
      <c r="E656" s="14"/>
      <c r="F656" s="14"/>
      <c r="G656" s="175"/>
      <c r="H656" s="175"/>
      <c r="I656" s="175"/>
      <c r="J656" s="37"/>
      <c r="K656" s="157"/>
      <c r="L656" s="157"/>
      <c r="M656" s="157"/>
      <c r="N656" s="157"/>
      <c r="O656" s="157"/>
      <c r="P656" s="157"/>
      <c r="Q656" s="37"/>
      <c r="R656" s="37"/>
      <c r="S656" s="157"/>
      <c r="T656" s="157"/>
      <c r="U656" s="157"/>
      <c r="V656" s="157"/>
      <c r="W656" s="157"/>
      <c r="X656" s="157"/>
      <c r="Y656" s="37"/>
      <c r="Z656" s="37"/>
    </row>
    <row r="657" spans="1:26" ht="15" customHeight="1" x14ac:dyDescent="0.2">
      <c r="A657" s="14"/>
      <c r="B657" s="14"/>
      <c r="C657" s="14"/>
      <c r="D657" s="14"/>
      <c r="E657" s="14"/>
      <c r="F657" s="14"/>
      <c r="G657" s="175"/>
      <c r="H657" s="175"/>
      <c r="I657" s="175"/>
      <c r="J657" s="37"/>
      <c r="K657" s="157"/>
      <c r="L657" s="157"/>
      <c r="M657" s="157"/>
      <c r="N657" s="157"/>
      <c r="O657" s="157"/>
      <c r="P657" s="157"/>
      <c r="Q657" s="37"/>
      <c r="R657" s="37"/>
      <c r="S657" s="157"/>
      <c r="T657" s="157"/>
      <c r="U657" s="157"/>
      <c r="V657" s="157"/>
      <c r="W657" s="157"/>
      <c r="X657" s="157"/>
      <c r="Y657" s="37"/>
      <c r="Z657" s="37"/>
    </row>
    <row r="658" spans="1:26" ht="15" customHeight="1" x14ac:dyDescent="0.2">
      <c r="A658" s="14"/>
      <c r="B658" s="14"/>
      <c r="C658" s="14"/>
      <c r="D658" s="14"/>
      <c r="E658" s="14"/>
      <c r="F658" s="14"/>
      <c r="G658" s="175"/>
      <c r="H658" s="175"/>
      <c r="I658" s="175"/>
      <c r="J658" s="37"/>
      <c r="K658" s="157"/>
      <c r="L658" s="157"/>
      <c r="M658" s="157"/>
      <c r="N658" s="157"/>
      <c r="O658" s="157"/>
      <c r="P658" s="157"/>
      <c r="Q658" s="37"/>
      <c r="R658" s="37"/>
      <c r="S658" s="157"/>
      <c r="T658" s="157"/>
      <c r="U658" s="157"/>
      <c r="V658" s="157"/>
      <c r="W658" s="157"/>
      <c r="X658" s="157"/>
      <c r="Y658" s="37"/>
      <c r="Z658" s="37"/>
    </row>
    <row r="659" spans="1:26" ht="15" customHeight="1" x14ac:dyDescent="0.2">
      <c r="A659" s="14"/>
      <c r="B659" s="14"/>
      <c r="C659" s="14"/>
      <c r="D659" s="14"/>
      <c r="E659" s="14"/>
      <c r="F659" s="14"/>
      <c r="G659" s="175"/>
      <c r="H659" s="175"/>
      <c r="I659" s="175"/>
      <c r="J659" s="37"/>
      <c r="K659" s="157"/>
      <c r="L659" s="157"/>
      <c r="M659" s="157"/>
      <c r="N659" s="157"/>
      <c r="O659" s="157"/>
      <c r="P659" s="157"/>
      <c r="Q659" s="37"/>
      <c r="R659" s="37"/>
      <c r="S659" s="157"/>
      <c r="T659" s="157"/>
      <c r="U659" s="157"/>
      <c r="V659" s="157"/>
      <c r="W659" s="157"/>
      <c r="X659" s="157"/>
      <c r="Y659" s="37"/>
      <c r="Z659" s="37"/>
    </row>
    <row r="660" spans="1:26" ht="15" customHeight="1" x14ac:dyDescent="0.2">
      <c r="A660" s="14"/>
      <c r="B660" s="14"/>
      <c r="C660" s="14"/>
      <c r="D660" s="14"/>
      <c r="E660" s="14"/>
      <c r="F660" s="14"/>
      <c r="G660" s="175"/>
      <c r="H660" s="175"/>
      <c r="I660" s="175"/>
      <c r="J660" s="37"/>
      <c r="K660" s="157"/>
      <c r="L660" s="157"/>
      <c r="M660" s="157"/>
      <c r="N660" s="157"/>
      <c r="O660" s="157"/>
      <c r="P660" s="157"/>
      <c r="Q660" s="37"/>
      <c r="R660" s="37"/>
      <c r="S660" s="157"/>
      <c r="T660" s="157"/>
      <c r="U660" s="157"/>
      <c r="V660" s="157"/>
      <c r="W660" s="157"/>
      <c r="X660" s="157"/>
      <c r="Y660" s="37"/>
      <c r="Z660" s="37"/>
    </row>
    <row r="661" spans="1:26" ht="15" customHeight="1" x14ac:dyDescent="0.2">
      <c r="A661" s="14"/>
      <c r="B661" s="14"/>
      <c r="C661" s="14"/>
      <c r="D661" s="14"/>
      <c r="E661" s="14"/>
      <c r="F661" s="14"/>
      <c r="G661" s="175"/>
      <c r="H661" s="175"/>
      <c r="I661" s="175"/>
      <c r="J661" s="37"/>
      <c r="K661" s="157"/>
      <c r="L661" s="157"/>
      <c r="M661" s="157"/>
      <c r="N661" s="157"/>
      <c r="O661" s="157"/>
      <c r="P661" s="157"/>
      <c r="Q661" s="37"/>
      <c r="R661" s="37"/>
      <c r="S661" s="157"/>
      <c r="T661" s="157"/>
      <c r="U661" s="157"/>
      <c r="V661" s="157"/>
      <c r="W661" s="157"/>
      <c r="X661" s="157"/>
      <c r="Y661" s="37"/>
      <c r="Z661" s="37"/>
    </row>
    <row r="662" spans="1:26" ht="15" customHeight="1" x14ac:dyDescent="0.2">
      <c r="A662" s="14"/>
      <c r="B662" s="14"/>
      <c r="C662" s="14"/>
      <c r="D662" s="14"/>
      <c r="E662" s="14"/>
      <c r="F662" s="14"/>
      <c r="G662" s="175"/>
      <c r="H662" s="175"/>
      <c r="I662" s="175"/>
      <c r="J662" s="37"/>
      <c r="K662" s="157"/>
      <c r="L662" s="157"/>
      <c r="M662" s="157"/>
      <c r="N662" s="157"/>
      <c r="O662" s="157"/>
      <c r="P662" s="157"/>
      <c r="Q662" s="37"/>
      <c r="R662" s="37"/>
      <c r="S662" s="157"/>
      <c r="T662" s="157"/>
      <c r="U662" s="157"/>
      <c r="V662" s="157"/>
      <c r="W662" s="157"/>
      <c r="X662" s="157"/>
      <c r="Y662" s="37"/>
      <c r="Z662" s="37"/>
    </row>
    <row r="663" spans="1:26" ht="15" customHeight="1" x14ac:dyDescent="0.2">
      <c r="A663" s="14"/>
      <c r="B663" s="14"/>
      <c r="C663" s="14"/>
      <c r="D663" s="14"/>
      <c r="E663" s="14"/>
      <c r="F663" s="14"/>
      <c r="G663" s="175"/>
      <c r="H663" s="175"/>
      <c r="I663" s="175"/>
      <c r="J663" s="37"/>
      <c r="K663" s="157"/>
      <c r="L663" s="157"/>
      <c r="M663" s="157"/>
      <c r="N663" s="157"/>
      <c r="O663" s="157"/>
      <c r="P663" s="157"/>
      <c r="Q663" s="37"/>
      <c r="R663" s="37"/>
      <c r="S663" s="157"/>
      <c r="T663" s="157"/>
      <c r="U663" s="157"/>
      <c r="V663" s="157"/>
      <c r="W663" s="157"/>
      <c r="X663" s="157"/>
      <c r="Y663" s="37"/>
      <c r="Z663" s="37"/>
    </row>
    <row r="664" spans="1:26" ht="15" customHeight="1" x14ac:dyDescent="0.2">
      <c r="A664" s="14"/>
      <c r="B664" s="14"/>
      <c r="C664" s="14"/>
      <c r="D664" s="14"/>
      <c r="E664" s="14"/>
      <c r="F664" s="14"/>
      <c r="G664" s="175"/>
      <c r="H664" s="175"/>
      <c r="I664" s="175"/>
      <c r="J664" s="37"/>
      <c r="K664" s="157"/>
      <c r="L664" s="157"/>
      <c r="M664" s="157"/>
      <c r="N664" s="157"/>
      <c r="O664" s="157"/>
      <c r="P664" s="157"/>
      <c r="Q664" s="37"/>
      <c r="R664" s="37"/>
      <c r="S664" s="157"/>
      <c r="T664" s="157"/>
      <c r="U664" s="157"/>
      <c r="V664" s="157"/>
      <c r="W664" s="157"/>
      <c r="X664" s="157"/>
      <c r="Y664" s="37"/>
      <c r="Z664" s="37"/>
    </row>
    <row r="665" spans="1:26" ht="15" customHeight="1" x14ac:dyDescent="0.2">
      <c r="A665" s="14"/>
      <c r="B665" s="14"/>
      <c r="C665" s="14"/>
      <c r="D665" s="14"/>
      <c r="E665" s="14"/>
      <c r="F665" s="14"/>
      <c r="G665" s="175"/>
      <c r="H665" s="175"/>
      <c r="I665" s="175"/>
      <c r="J665" s="37"/>
      <c r="K665" s="157"/>
      <c r="L665" s="157"/>
      <c r="M665" s="157"/>
      <c r="N665" s="157"/>
      <c r="O665" s="157"/>
      <c r="P665" s="157"/>
      <c r="Q665" s="37"/>
      <c r="R665" s="37"/>
      <c r="S665" s="157"/>
      <c r="T665" s="157"/>
      <c r="U665" s="157"/>
      <c r="V665" s="157"/>
      <c r="W665" s="157"/>
      <c r="X665" s="157"/>
      <c r="Y665" s="37"/>
      <c r="Z665" s="37"/>
    </row>
    <row r="666" spans="1:26" ht="15" customHeight="1" x14ac:dyDescent="0.2">
      <c r="A666" s="14"/>
      <c r="B666" s="14"/>
      <c r="C666" s="14"/>
      <c r="D666" s="14"/>
      <c r="E666" s="14"/>
      <c r="F666" s="14"/>
      <c r="G666" s="175"/>
      <c r="H666" s="175"/>
      <c r="I666" s="175"/>
      <c r="J666" s="37"/>
      <c r="K666" s="157"/>
      <c r="L666" s="157"/>
      <c r="M666" s="157"/>
      <c r="N666" s="157"/>
      <c r="O666" s="157"/>
      <c r="P666" s="157"/>
      <c r="Q666" s="37"/>
      <c r="R666" s="37"/>
      <c r="S666" s="157"/>
      <c r="T666" s="157"/>
      <c r="U666" s="157"/>
      <c r="V666" s="157"/>
      <c r="W666" s="157"/>
      <c r="X666" s="157"/>
      <c r="Y666" s="37"/>
      <c r="Z666" s="37"/>
    </row>
    <row r="667" spans="1:26" ht="15" customHeight="1" x14ac:dyDescent="0.2">
      <c r="A667" s="155"/>
      <c r="B667" s="155"/>
      <c r="C667" s="155"/>
      <c r="D667" s="155"/>
      <c r="E667" s="155"/>
      <c r="F667" s="155"/>
      <c r="G667" s="174"/>
      <c r="H667" s="174"/>
      <c r="I667" s="174"/>
      <c r="J667" s="37"/>
      <c r="K667" s="157"/>
      <c r="L667" s="157"/>
      <c r="M667" s="157"/>
      <c r="N667" s="157"/>
      <c r="O667" s="157"/>
      <c r="P667" s="157"/>
      <c r="Q667" s="37"/>
      <c r="R667" s="37"/>
      <c r="S667" s="157"/>
      <c r="T667" s="157"/>
      <c r="U667" s="157"/>
      <c r="V667" s="157"/>
      <c r="W667" s="157"/>
      <c r="X667" s="157"/>
      <c r="Y667" s="37"/>
      <c r="Z667" s="37"/>
    </row>
    <row r="668" spans="1:26" ht="15" customHeight="1" x14ac:dyDescent="0.2">
      <c r="A668" s="14"/>
      <c r="B668" s="14"/>
      <c r="C668" s="14"/>
      <c r="D668" s="14"/>
      <c r="E668" s="14"/>
      <c r="F668" s="14"/>
      <c r="G668" s="175"/>
      <c r="H668" s="175"/>
      <c r="I668" s="175"/>
      <c r="J668" s="37"/>
      <c r="K668" s="157"/>
      <c r="L668" s="157"/>
      <c r="M668" s="157"/>
      <c r="N668" s="157"/>
      <c r="O668" s="157"/>
      <c r="P668" s="157"/>
      <c r="Q668" s="37"/>
      <c r="R668" s="37"/>
      <c r="S668" s="157"/>
      <c r="T668" s="157"/>
      <c r="U668" s="157"/>
      <c r="V668" s="157"/>
      <c r="W668" s="157"/>
      <c r="X668" s="157"/>
      <c r="Y668" s="37"/>
      <c r="Z668" s="37"/>
    </row>
    <row r="669" spans="1:26" ht="15" customHeight="1" x14ac:dyDescent="0.2">
      <c r="A669" s="14"/>
      <c r="B669" s="14"/>
      <c r="C669" s="14"/>
      <c r="D669" s="14"/>
      <c r="E669" s="14"/>
      <c r="F669" s="14"/>
      <c r="G669" s="175"/>
      <c r="H669" s="175"/>
      <c r="I669" s="175"/>
      <c r="J669" s="37"/>
      <c r="K669" s="157"/>
      <c r="L669" s="157"/>
      <c r="M669" s="157"/>
      <c r="N669" s="157"/>
      <c r="O669" s="157"/>
      <c r="P669" s="157"/>
      <c r="Q669" s="37"/>
      <c r="R669" s="37"/>
      <c r="S669" s="157"/>
      <c r="T669" s="157"/>
      <c r="U669" s="157"/>
      <c r="V669" s="157"/>
      <c r="W669" s="157"/>
      <c r="X669" s="157"/>
      <c r="Y669" s="37"/>
      <c r="Z669" s="37"/>
    </row>
    <row r="670" spans="1:26" ht="15" customHeight="1" x14ac:dyDescent="0.2">
      <c r="A670" s="14"/>
      <c r="B670" s="14"/>
      <c r="C670" s="14"/>
      <c r="D670" s="14"/>
      <c r="E670" s="14"/>
      <c r="F670" s="14"/>
      <c r="G670" s="175"/>
      <c r="H670" s="175"/>
      <c r="I670" s="175"/>
      <c r="J670" s="37"/>
      <c r="K670" s="157"/>
      <c r="L670" s="157"/>
      <c r="M670" s="157"/>
      <c r="N670" s="157"/>
      <c r="O670" s="157"/>
      <c r="P670" s="157"/>
      <c r="Q670" s="37"/>
      <c r="R670" s="37"/>
      <c r="S670" s="157"/>
      <c r="T670" s="157"/>
      <c r="U670" s="157"/>
      <c r="V670" s="157"/>
      <c r="W670" s="157"/>
      <c r="X670" s="157"/>
      <c r="Y670" s="37"/>
      <c r="Z670" s="37"/>
    </row>
    <row r="671" spans="1:26" ht="15" customHeight="1" x14ac:dyDescent="0.2">
      <c r="A671" s="14"/>
      <c r="B671" s="14"/>
      <c r="C671" s="14"/>
      <c r="D671" s="14"/>
      <c r="E671" s="14"/>
      <c r="F671" s="14"/>
      <c r="G671" s="175"/>
      <c r="H671" s="175"/>
      <c r="I671" s="175"/>
      <c r="J671" s="37"/>
      <c r="K671" s="157"/>
      <c r="L671" s="157"/>
      <c r="M671" s="157"/>
      <c r="N671" s="157"/>
      <c r="O671" s="157"/>
      <c r="P671" s="157"/>
      <c r="Q671" s="37"/>
      <c r="R671" s="37"/>
      <c r="S671" s="157"/>
      <c r="T671" s="157"/>
      <c r="U671" s="157"/>
      <c r="V671" s="157"/>
      <c r="W671" s="157"/>
      <c r="X671" s="157"/>
      <c r="Y671" s="37"/>
      <c r="Z671" s="37"/>
    </row>
    <row r="672" spans="1:26" ht="15" customHeight="1" x14ac:dyDescent="0.2">
      <c r="A672" s="14"/>
      <c r="B672" s="14"/>
      <c r="C672" s="14"/>
      <c r="D672" s="14"/>
      <c r="E672" s="14"/>
      <c r="F672" s="14"/>
      <c r="G672" s="175"/>
      <c r="H672" s="175"/>
      <c r="I672" s="175"/>
      <c r="J672" s="37"/>
      <c r="K672" s="157"/>
      <c r="L672" s="157"/>
      <c r="M672" s="157"/>
      <c r="N672" s="157"/>
      <c r="O672" s="157"/>
      <c r="P672" s="157"/>
      <c r="Q672" s="37"/>
      <c r="R672" s="37"/>
      <c r="S672" s="157"/>
      <c r="T672" s="157"/>
      <c r="U672" s="157"/>
      <c r="V672" s="157"/>
      <c r="W672" s="157"/>
      <c r="X672" s="157"/>
      <c r="Y672" s="37"/>
      <c r="Z672" s="37"/>
    </row>
    <row r="673" spans="1:26" ht="15" customHeight="1" x14ac:dyDescent="0.2">
      <c r="A673" s="14"/>
      <c r="B673" s="14"/>
      <c r="C673" s="14"/>
      <c r="D673" s="14"/>
      <c r="E673" s="14"/>
      <c r="F673" s="14"/>
      <c r="G673" s="175"/>
      <c r="H673" s="175"/>
      <c r="I673" s="175"/>
      <c r="J673" s="37"/>
      <c r="K673" s="157"/>
      <c r="L673" s="157"/>
      <c r="M673" s="157"/>
      <c r="N673" s="157"/>
      <c r="O673" s="157"/>
      <c r="P673" s="157"/>
      <c r="Q673" s="37"/>
      <c r="R673" s="37"/>
      <c r="S673" s="157"/>
      <c r="T673" s="157"/>
      <c r="U673" s="157"/>
      <c r="V673" s="157"/>
      <c r="W673" s="157"/>
      <c r="X673" s="157"/>
      <c r="Y673" s="37"/>
      <c r="Z673" s="37"/>
    </row>
    <row r="674" spans="1:26" ht="15" customHeight="1" x14ac:dyDescent="0.2">
      <c r="A674" s="14"/>
      <c r="B674" s="14"/>
      <c r="C674" s="14"/>
      <c r="D674" s="14"/>
      <c r="E674" s="14"/>
      <c r="F674" s="14"/>
      <c r="G674" s="175"/>
      <c r="H674" s="175"/>
      <c r="I674" s="175"/>
      <c r="J674" s="37"/>
      <c r="K674" s="157"/>
      <c r="L674" s="157"/>
      <c r="M674" s="157"/>
      <c r="N674" s="157"/>
      <c r="O674" s="157"/>
      <c r="P674" s="157"/>
      <c r="Q674" s="37"/>
      <c r="R674" s="37"/>
      <c r="S674" s="157"/>
      <c r="T674" s="157"/>
      <c r="U674" s="157"/>
      <c r="V674" s="157"/>
      <c r="W674" s="157"/>
      <c r="X674" s="157"/>
      <c r="Y674" s="37"/>
      <c r="Z674" s="37"/>
    </row>
    <row r="675" spans="1:26" ht="15" customHeight="1" x14ac:dyDescent="0.2">
      <c r="A675" s="14"/>
      <c r="B675" s="14"/>
      <c r="C675" s="14"/>
      <c r="D675" s="14"/>
      <c r="E675" s="14"/>
      <c r="F675" s="14"/>
      <c r="G675" s="175"/>
      <c r="H675" s="175"/>
      <c r="I675" s="175"/>
      <c r="J675" s="37"/>
      <c r="K675" s="157"/>
      <c r="L675" s="157"/>
      <c r="M675" s="157"/>
      <c r="N675" s="157"/>
      <c r="O675" s="157"/>
      <c r="P675" s="157"/>
      <c r="Q675" s="37"/>
      <c r="R675" s="37"/>
      <c r="S675" s="157"/>
      <c r="T675" s="157"/>
      <c r="U675" s="157"/>
      <c r="V675" s="157"/>
      <c r="W675" s="157"/>
      <c r="X675" s="157"/>
      <c r="Y675" s="37"/>
      <c r="Z675" s="37"/>
    </row>
    <row r="676" spans="1:26" ht="15" customHeight="1" x14ac:dyDescent="0.2">
      <c r="A676" s="14"/>
      <c r="B676" s="14"/>
      <c r="C676" s="14"/>
      <c r="D676" s="14"/>
      <c r="E676" s="14"/>
      <c r="F676" s="14"/>
      <c r="G676" s="175"/>
      <c r="H676" s="175"/>
      <c r="I676" s="175"/>
      <c r="J676" s="37"/>
      <c r="K676" s="157"/>
      <c r="L676" s="157"/>
      <c r="M676" s="157"/>
      <c r="N676" s="157"/>
      <c r="O676" s="157"/>
      <c r="P676" s="157"/>
      <c r="Q676" s="37"/>
      <c r="R676" s="37"/>
      <c r="S676" s="157"/>
      <c r="T676" s="157"/>
      <c r="U676" s="157"/>
      <c r="V676" s="157"/>
      <c r="W676" s="157"/>
      <c r="X676" s="157"/>
      <c r="Y676" s="37"/>
      <c r="Z676" s="37"/>
    </row>
    <row r="677" spans="1:26" ht="15" customHeight="1" x14ac:dyDescent="0.2">
      <c r="A677" s="14"/>
      <c r="B677" s="14"/>
      <c r="C677" s="14"/>
      <c r="D677" s="14"/>
      <c r="E677" s="14"/>
      <c r="F677" s="14"/>
      <c r="G677" s="175"/>
      <c r="H677" s="175"/>
      <c r="I677" s="175"/>
      <c r="J677" s="37"/>
      <c r="K677" s="157"/>
      <c r="L677" s="157"/>
      <c r="M677" s="157"/>
      <c r="N677" s="157"/>
      <c r="O677" s="157"/>
      <c r="P677" s="157"/>
      <c r="Q677" s="37"/>
      <c r="R677" s="37"/>
      <c r="S677" s="157"/>
      <c r="T677" s="157"/>
      <c r="U677" s="157"/>
      <c r="V677" s="157"/>
      <c r="W677" s="157"/>
      <c r="X677" s="157"/>
      <c r="Y677" s="37"/>
      <c r="Z677" s="37"/>
    </row>
    <row r="678" spans="1:26" ht="15" customHeight="1" x14ac:dyDescent="0.2">
      <c r="A678" s="14"/>
      <c r="B678" s="14"/>
      <c r="C678" s="14"/>
      <c r="D678" s="14"/>
      <c r="E678" s="14"/>
      <c r="F678" s="14"/>
      <c r="G678" s="175"/>
      <c r="H678" s="175"/>
      <c r="I678" s="175"/>
      <c r="J678" s="37"/>
      <c r="K678" s="157"/>
      <c r="L678" s="157"/>
      <c r="M678" s="157"/>
      <c r="N678" s="157"/>
      <c r="O678" s="157"/>
      <c r="P678" s="157"/>
      <c r="Q678" s="37"/>
      <c r="R678" s="37"/>
      <c r="S678" s="157"/>
      <c r="T678" s="157"/>
      <c r="U678" s="157"/>
      <c r="V678" s="157"/>
      <c r="W678" s="157"/>
      <c r="X678" s="157"/>
      <c r="Y678" s="37"/>
      <c r="Z678" s="37"/>
    </row>
    <row r="679" spans="1:26" ht="15" customHeight="1" x14ac:dyDescent="0.2">
      <c r="A679" s="14"/>
      <c r="B679" s="14"/>
      <c r="C679" s="14"/>
      <c r="D679" s="14"/>
      <c r="E679" s="14"/>
      <c r="F679" s="14"/>
      <c r="G679" s="175"/>
      <c r="H679" s="175"/>
      <c r="I679" s="175"/>
      <c r="J679" s="37"/>
      <c r="K679" s="157"/>
      <c r="L679" s="157"/>
      <c r="M679" s="157"/>
      <c r="N679" s="157"/>
      <c r="O679" s="157"/>
      <c r="P679" s="157"/>
      <c r="Q679" s="37"/>
      <c r="R679" s="37"/>
      <c r="S679" s="157"/>
      <c r="T679" s="157"/>
      <c r="U679" s="157"/>
      <c r="V679" s="157"/>
      <c r="W679" s="157"/>
      <c r="X679" s="157"/>
      <c r="Y679" s="37"/>
      <c r="Z679" s="37"/>
    </row>
    <row r="680" spans="1:26" ht="15" customHeight="1" x14ac:dyDescent="0.2">
      <c r="A680" s="14"/>
      <c r="B680" s="14"/>
      <c r="C680" s="14"/>
      <c r="D680" s="14"/>
      <c r="E680" s="14"/>
      <c r="F680" s="14"/>
      <c r="G680" s="175"/>
      <c r="H680" s="175"/>
      <c r="I680" s="175"/>
      <c r="J680" s="37"/>
      <c r="K680" s="157"/>
      <c r="L680" s="157"/>
      <c r="M680" s="157"/>
      <c r="N680" s="157"/>
      <c r="O680" s="157"/>
      <c r="P680" s="157"/>
      <c r="Q680" s="37"/>
      <c r="R680" s="37"/>
      <c r="S680" s="157"/>
      <c r="T680" s="157"/>
      <c r="U680" s="157"/>
      <c r="V680" s="157"/>
      <c r="W680" s="157"/>
      <c r="X680" s="157"/>
      <c r="Y680" s="37"/>
      <c r="Z680" s="37"/>
    </row>
    <row r="681" spans="1:26" ht="15" customHeight="1" x14ac:dyDescent="0.2">
      <c r="A681" s="14"/>
      <c r="B681" s="14"/>
      <c r="C681" s="14"/>
      <c r="D681" s="14"/>
      <c r="E681" s="14"/>
      <c r="F681" s="14"/>
      <c r="G681" s="175"/>
      <c r="H681" s="175"/>
      <c r="I681" s="175"/>
      <c r="J681" s="37"/>
      <c r="K681" s="157"/>
      <c r="L681" s="157"/>
      <c r="M681" s="157"/>
      <c r="N681" s="157"/>
      <c r="O681" s="157"/>
      <c r="P681" s="157"/>
      <c r="Q681" s="37"/>
      <c r="R681" s="37"/>
      <c r="S681" s="157"/>
      <c r="T681" s="157"/>
      <c r="U681" s="157"/>
      <c r="V681" s="157"/>
      <c r="W681" s="157"/>
      <c r="X681" s="157"/>
      <c r="Y681" s="37"/>
      <c r="Z681" s="37"/>
    </row>
    <row r="682" spans="1:26" ht="15" customHeight="1" x14ac:dyDescent="0.2">
      <c r="A682" s="14"/>
      <c r="B682" s="14"/>
      <c r="C682" s="14"/>
      <c r="D682" s="14"/>
      <c r="E682" s="14"/>
      <c r="F682" s="14"/>
      <c r="G682" s="175"/>
      <c r="H682" s="175"/>
      <c r="I682" s="175"/>
      <c r="J682" s="37"/>
      <c r="K682" s="157"/>
      <c r="L682" s="157"/>
      <c r="M682" s="157"/>
      <c r="N682" s="157"/>
      <c r="O682" s="157"/>
      <c r="P682" s="157"/>
      <c r="Q682" s="37"/>
      <c r="R682" s="37"/>
      <c r="S682" s="157"/>
      <c r="T682" s="157"/>
      <c r="U682" s="157"/>
      <c r="V682" s="157"/>
      <c r="W682" s="157"/>
      <c r="X682" s="157"/>
      <c r="Y682" s="37"/>
      <c r="Z682" s="37"/>
    </row>
    <row r="683" spans="1:26" ht="15" customHeight="1" x14ac:dyDescent="0.2">
      <c r="A683" s="155"/>
      <c r="B683" s="155"/>
      <c r="C683" s="155"/>
      <c r="D683" s="155"/>
      <c r="E683" s="155"/>
      <c r="F683" s="155"/>
      <c r="G683" s="174"/>
      <c r="H683" s="174"/>
      <c r="I683" s="174"/>
      <c r="J683" s="37"/>
      <c r="K683" s="157"/>
      <c r="L683" s="157"/>
      <c r="M683" s="157"/>
      <c r="N683" s="157"/>
      <c r="O683" s="157"/>
      <c r="P683" s="157"/>
      <c r="Q683" s="37"/>
      <c r="R683" s="37"/>
      <c r="S683" s="157"/>
      <c r="T683" s="157"/>
      <c r="U683" s="157"/>
      <c r="V683" s="157"/>
      <c r="W683" s="157"/>
      <c r="X683" s="157"/>
      <c r="Y683" s="37"/>
      <c r="Z683" s="37"/>
    </row>
    <row r="684" spans="1:26" ht="15" customHeight="1" x14ac:dyDescent="0.2">
      <c r="A684" s="155"/>
      <c r="B684" s="155"/>
      <c r="C684" s="155"/>
      <c r="D684" s="155"/>
      <c r="E684" s="155"/>
      <c r="F684" s="155"/>
      <c r="G684" s="174"/>
      <c r="H684" s="174"/>
      <c r="I684" s="174"/>
      <c r="J684" s="37"/>
      <c r="K684" s="157"/>
      <c r="L684" s="157"/>
      <c r="M684" s="157"/>
      <c r="N684" s="157"/>
      <c r="O684" s="157"/>
      <c r="P684" s="157"/>
      <c r="Q684" s="37"/>
      <c r="R684" s="37"/>
      <c r="S684" s="157"/>
      <c r="T684" s="157"/>
      <c r="U684" s="157"/>
      <c r="V684" s="157"/>
      <c r="W684" s="157"/>
      <c r="X684" s="157"/>
      <c r="Y684" s="37"/>
      <c r="Z684" s="37"/>
    </row>
    <row r="685" spans="1:26" ht="15" customHeight="1" x14ac:dyDescent="0.2">
      <c r="A685" s="14"/>
      <c r="B685" s="14"/>
      <c r="C685" s="14"/>
      <c r="D685" s="14"/>
      <c r="E685" s="14"/>
      <c r="F685" s="14"/>
      <c r="G685" s="175"/>
      <c r="H685" s="175"/>
      <c r="I685" s="175"/>
      <c r="J685" s="37"/>
      <c r="K685" s="157"/>
      <c r="L685" s="157"/>
      <c r="M685" s="157"/>
      <c r="N685" s="157"/>
      <c r="O685" s="157"/>
      <c r="P685" s="157"/>
      <c r="Q685" s="37"/>
      <c r="R685" s="37"/>
      <c r="S685" s="157"/>
      <c r="T685" s="157"/>
      <c r="U685" s="157"/>
      <c r="V685" s="157"/>
      <c r="W685" s="157"/>
      <c r="X685" s="157"/>
      <c r="Y685" s="37"/>
      <c r="Z685" s="37"/>
    </row>
    <row r="686" spans="1:26" ht="15" customHeight="1" x14ac:dyDescent="0.2">
      <c r="A686" s="14"/>
      <c r="B686" s="14"/>
      <c r="C686" s="14"/>
      <c r="D686" s="14"/>
      <c r="E686" s="14"/>
      <c r="F686" s="14"/>
      <c r="G686" s="175"/>
      <c r="H686" s="175"/>
      <c r="I686" s="175"/>
      <c r="J686" s="37"/>
      <c r="K686" s="157"/>
      <c r="L686" s="157"/>
      <c r="M686" s="157"/>
      <c r="N686" s="157"/>
      <c r="O686" s="157"/>
      <c r="P686" s="157"/>
      <c r="Q686" s="37"/>
      <c r="R686" s="37"/>
      <c r="S686" s="157"/>
      <c r="T686" s="157"/>
      <c r="U686" s="157"/>
      <c r="V686" s="157"/>
      <c r="W686" s="157"/>
      <c r="X686" s="157"/>
      <c r="Y686" s="37"/>
      <c r="Z686" s="37"/>
    </row>
    <row r="687" spans="1:26" ht="15" customHeight="1" x14ac:dyDescent="0.2">
      <c r="A687" s="14"/>
      <c r="B687" s="14"/>
      <c r="C687" s="14"/>
      <c r="D687" s="14"/>
      <c r="E687" s="14"/>
      <c r="F687" s="14"/>
      <c r="G687" s="175"/>
      <c r="H687" s="175"/>
      <c r="I687" s="175"/>
      <c r="J687" s="37"/>
      <c r="K687" s="157"/>
      <c r="L687" s="157"/>
      <c r="M687" s="157"/>
      <c r="N687" s="157"/>
      <c r="O687" s="157"/>
      <c r="P687" s="157"/>
      <c r="Q687" s="37"/>
      <c r="R687" s="37"/>
      <c r="S687" s="157"/>
      <c r="T687" s="157"/>
      <c r="U687" s="157"/>
      <c r="V687" s="157"/>
      <c r="W687" s="157"/>
      <c r="X687" s="157"/>
      <c r="Y687" s="37"/>
      <c r="Z687" s="37"/>
    </row>
    <row r="688" spans="1:26" ht="15" customHeight="1" x14ac:dyDescent="0.2">
      <c r="A688" s="14"/>
      <c r="B688" s="14"/>
      <c r="C688" s="14"/>
      <c r="D688" s="14"/>
      <c r="E688" s="14"/>
      <c r="F688" s="14"/>
      <c r="G688" s="175"/>
      <c r="H688" s="175"/>
      <c r="I688" s="175"/>
      <c r="J688" s="37"/>
      <c r="K688" s="157"/>
      <c r="L688" s="157"/>
      <c r="M688" s="157"/>
      <c r="N688" s="157"/>
      <c r="O688" s="157"/>
      <c r="P688" s="157"/>
      <c r="Q688" s="37"/>
      <c r="R688" s="37"/>
      <c r="S688" s="157"/>
      <c r="T688" s="157"/>
      <c r="U688" s="157"/>
      <c r="V688" s="157"/>
      <c r="W688" s="157"/>
      <c r="X688" s="157"/>
      <c r="Y688" s="37"/>
      <c r="Z688" s="37"/>
    </row>
    <row r="689" spans="1:26" ht="15" customHeight="1" x14ac:dyDescent="0.2">
      <c r="A689" s="14"/>
      <c r="B689" s="14"/>
      <c r="C689" s="14"/>
      <c r="D689" s="14"/>
      <c r="E689" s="14"/>
      <c r="F689" s="14"/>
      <c r="G689" s="175"/>
      <c r="H689" s="175"/>
      <c r="I689" s="175"/>
      <c r="J689" s="37"/>
      <c r="K689" s="157"/>
      <c r="L689" s="157"/>
      <c r="M689" s="157"/>
      <c r="N689" s="157"/>
      <c r="O689" s="157"/>
      <c r="P689" s="157"/>
      <c r="Q689" s="37"/>
      <c r="R689" s="37"/>
      <c r="S689" s="157"/>
      <c r="T689" s="157"/>
      <c r="U689" s="157"/>
      <c r="V689" s="157"/>
      <c r="W689" s="157"/>
      <c r="X689" s="157"/>
      <c r="Y689" s="37"/>
      <c r="Z689" s="37"/>
    </row>
    <row r="690" spans="1:26" ht="15" customHeight="1" x14ac:dyDescent="0.2">
      <c r="A690" s="14"/>
      <c r="B690" s="14"/>
      <c r="C690" s="14"/>
      <c r="D690" s="14"/>
      <c r="E690" s="14"/>
      <c r="F690" s="14"/>
      <c r="G690" s="175"/>
      <c r="H690" s="175"/>
      <c r="I690" s="175"/>
      <c r="J690" s="37"/>
      <c r="K690" s="157"/>
      <c r="L690" s="157"/>
      <c r="M690" s="157"/>
      <c r="N690" s="157"/>
      <c r="O690" s="157"/>
      <c r="P690" s="157"/>
      <c r="Q690" s="37"/>
      <c r="R690" s="37"/>
      <c r="S690" s="157"/>
      <c r="T690" s="157"/>
      <c r="U690" s="157"/>
      <c r="V690" s="157"/>
      <c r="W690" s="157"/>
      <c r="X690" s="157"/>
      <c r="Y690" s="37"/>
      <c r="Z690" s="37"/>
    </row>
    <row r="691" spans="1:26" ht="15" customHeight="1" x14ac:dyDescent="0.2">
      <c r="A691" s="14"/>
      <c r="B691" s="14"/>
      <c r="C691" s="14"/>
      <c r="D691" s="14"/>
      <c r="E691" s="14"/>
      <c r="F691" s="14"/>
      <c r="G691" s="175"/>
      <c r="H691" s="175"/>
      <c r="I691" s="175"/>
      <c r="J691" s="37"/>
      <c r="K691" s="157"/>
      <c r="L691" s="157"/>
      <c r="M691" s="157"/>
      <c r="N691" s="157"/>
      <c r="O691" s="157"/>
      <c r="P691" s="157"/>
      <c r="Q691" s="37"/>
      <c r="R691" s="37"/>
      <c r="S691" s="157"/>
      <c r="T691" s="157"/>
      <c r="U691" s="157"/>
      <c r="V691" s="157"/>
      <c r="W691" s="157"/>
      <c r="X691" s="157"/>
      <c r="Y691" s="37"/>
      <c r="Z691" s="37"/>
    </row>
    <row r="692" spans="1:26" ht="15" customHeight="1" x14ac:dyDescent="0.2">
      <c r="A692" s="14"/>
      <c r="B692" s="14"/>
      <c r="C692" s="14"/>
      <c r="D692" s="14"/>
      <c r="E692" s="14"/>
      <c r="F692" s="14"/>
      <c r="G692" s="175"/>
      <c r="H692" s="175"/>
      <c r="I692" s="175"/>
      <c r="J692" s="37"/>
      <c r="K692" s="157"/>
      <c r="L692" s="157"/>
      <c r="M692" s="157"/>
      <c r="N692" s="157"/>
      <c r="O692" s="157"/>
      <c r="P692" s="157"/>
      <c r="Q692" s="37"/>
      <c r="R692" s="37"/>
      <c r="S692" s="157"/>
      <c r="T692" s="157"/>
      <c r="U692" s="157"/>
      <c r="V692" s="157"/>
      <c r="W692" s="157"/>
      <c r="X692" s="157"/>
      <c r="Y692" s="37"/>
      <c r="Z692" s="37"/>
    </row>
    <row r="693" spans="1:26" ht="15" customHeight="1" x14ac:dyDescent="0.2">
      <c r="A693" s="14"/>
      <c r="B693" s="14"/>
      <c r="C693" s="14"/>
      <c r="D693" s="14"/>
      <c r="E693" s="14"/>
      <c r="F693" s="14"/>
      <c r="G693" s="175"/>
      <c r="H693" s="175"/>
      <c r="I693" s="175"/>
      <c r="J693" s="37"/>
      <c r="K693" s="157"/>
      <c r="L693" s="157"/>
      <c r="M693" s="157"/>
      <c r="N693" s="157"/>
      <c r="O693" s="157"/>
      <c r="P693" s="157"/>
      <c r="Q693" s="37"/>
      <c r="R693" s="37"/>
      <c r="S693" s="157"/>
      <c r="T693" s="157"/>
      <c r="U693" s="157"/>
      <c r="V693" s="157"/>
      <c r="W693" s="157"/>
      <c r="X693" s="157"/>
      <c r="Y693" s="37"/>
      <c r="Z693" s="37"/>
    </row>
    <row r="694" spans="1:26" ht="15" customHeight="1" x14ac:dyDescent="0.2">
      <c r="A694" s="14"/>
      <c r="B694" s="14"/>
      <c r="C694" s="14"/>
      <c r="D694" s="14"/>
      <c r="E694" s="14"/>
      <c r="F694" s="14"/>
      <c r="G694" s="175"/>
      <c r="H694" s="175"/>
      <c r="I694" s="175"/>
      <c r="J694" s="37"/>
      <c r="K694" s="157"/>
      <c r="L694" s="157"/>
      <c r="M694" s="157"/>
      <c r="N694" s="157"/>
      <c r="O694" s="157"/>
      <c r="P694" s="157"/>
      <c r="Q694" s="37"/>
      <c r="R694" s="37"/>
      <c r="S694" s="157"/>
      <c r="T694" s="157"/>
      <c r="U694" s="157"/>
      <c r="V694" s="157"/>
      <c r="W694" s="157"/>
      <c r="X694" s="157"/>
      <c r="Y694" s="37"/>
      <c r="Z694" s="37"/>
    </row>
    <row r="695" spans="1:26" ht="15" customHeight="1" x14ac:dyDescent="0.2">
      <c r="A695" s="14"/>
      <c r="B695" s="14"/>
      <c r="C695" s="14"/>
      <c r="D695" s="14"/>
      <c r="E695" s="14"/>
      <c r="F695" s="14"/>
      <c r="G695" s="175"/>
      <c r="H695" s="175"/>
      <c r="I695" s="175"/>
      <c r="J695" s="37"/>
      <c r="K695" s="157"/>
      <c r="L695" s="157"/>
      <c r="M695" s="157"/>
      <c r="N695" s="157"/>
      <c r="O695" s="157"/>
      <c r="P695" s="157"/>
      <c r="Q695" s="37"/>
      <c r="R695" s="37"/>
      <c r="S695" s="157"/>
      <c r="T695" s="157"/>
      <c r="U695" s="157"/>
      <c r="V695" s="157"/>
      <c r="W695" s="157"/>
      <c r="X695" s="157"/>
      <c r="Y695" s="37"/>
      <c r="Z695" s="37"/>
    </row>
    <row r="696" spans="1:26" ht="15" customHeight="1" x14ac:dyDescent="0.2">
      <c r="A696" s="14"/>
      <c r="B696" s="14"/>
      <c r="C696" s="14"/>
      <c r="D696" s="14"/>
      <c r="E696" s="14"/>
      <c r="F696" s="14"/>
      <c r="G696" s="175"/>
      <c r="H696" s="175"/>
      <c r="I696" s="175"/>
      <c r="J696" s="37"/>
      <c r="K696" s="157"/>
      <c r="L696" s="157"/>
      <c r="M696" s="157"/>
      <c r="N696" s="157"/>
      <c r="O696" s="157"/>
      <c r="P696" s="157"/>
      <c r="Q696" s="37"/>
      <c r="R696" s="37"/>
      <c r="S696" s="157"/>
      <c r="T696" s="157"/>
      <c r="U696" s="157"/>
      <c r="V696" s="157"/>
      <c r="W696" s="157"/>
      <c r="X696" s="157"/>
      <c r="Y696" s="37"/>
      <c r="Z696" s="37"/>
    </row>
    <row r="697" spans="1:26" ht="15" customHeight="1" x14ac:dyDescent="0.2">
      <c r="A697" s="14"/>
      <c r="B697" s="14"/>
      <c r="C697" s="14"/>
      <c r="D697" s="14"/>
      <c r="E697" s="14"/>
      <c r="F697" s="14"/>
      <c r="G697" s="175"/>
      <c r="H697" s="175"/>
      <c r="I697" s="175"/>
      <c r="J697" s="37"/>
      <c r="K697" s="157"/>
      <c r="L697" s="157"/>
      <c r="M697" s="157"/>
      <c r="N697" s="157"/>
      <c r="O697" s="157"/>
      <c r="P697" s="157"/>
      <c r="Q697" s="37"/>
      <c r="R697" s="37"/>
      <c r="S697" s="157"/>
      <c r="T697" s="157"/>
      <c r="U697" s="157"/>
      <c r="V697" s="157"/>
      <c r="W697" s="157"/>
      <c r="X697" s="157"/>
      <c r="Y697" s="37"/>
      <c r="Z697" s="37"/>
    </row>
    <row r="698" spans="1:26" ht="15" customHeight="1" x14ac:dyDescent="0.2">
      <c r="A698" s="14"/>
      <c r="B698" s="14"/>
      <c r="C698" s="14"/>
      <c r="D698" s="14"/>
      <c r="E698" s="14"/>
      <c r="F698" s="14"/>
      <c r="G698" s="175"/>
      <c r="H698" s="175"/>
      <c r="I698" s="175"/>
      <c r="J698" s="37"/>
      <c r="K698" s="157"/>
      <c r="L698" s="157"/>
      <c r="M698" s="157"/>
      <c r="N698" s="157"/>
      <c r="O698" s="157"/>
      <c r="P698" s="157"/>
      <c r="Q698" s="37"/>
      <c r="R698" s="37"/>
      <c r="S698" s="157"/>
      <c r="T698" s="157"/>
      <c r="U698" s="157"/>
      <c r="V698" s="157"/>
      <c r="W698" s="157"/>
      <c r="X698" s="157"/>
      <c r="Y698" s="37"/>
      <c r="Z698" s="37"/>
    </row>
    <row r="699" spans="1:26" ht="15" customHeight="1" x14ac:dyDescent="0.2">
      <c r="A699" s="14"/>
      <c r="B699" s="14"/>
      <c r="C699" s="14"/>
      <c r="D699" s="14"/>
      <c r="E699" s="14"/>
      <c r="F699" s="14"/>
      <c r="G699" s="175"/>
      <c r="H699" s="175"/>
      <c r="I699" s="175"/>
      <c r="J699" s="37"/>
      <c r="K699" s="157"/>
      <c r="L699" s="157"/>
      <c r="M699" s="157"/>
      <c r="N699" s="157"/>
      <c r="O699" s="157"/>
      <c r="P699" s="157"/>
      <c r="Q699" s="37"/>
      <c r="R699" s="37"/>
      <c r="S699" s="157"/>
      <c r="T699" s="157"/>
      <c r="U699" s="157"/>
      <c r="V699" s="157"/>
      <c r="W699" s="157"/>
      <c r="X699" s="157"/>
      <c r="Y699" s="37"/>
      <c r="Z699" s="37"/>
    </row>
    <row r="700" spans="1:26" ht="15" customHeight="1" x14ac:dyDescent="0.2">
      <c r="A700" s="14"/>
      <c r="B700" s="14"/>
      <c r="C700" s="14"/>
      <c r="D700" s="14"/>
      <c r="E700" s="14"/>
      <c r="F700" s="14"/>
      <c r="G700" s="175"/>
      <c r="H700" s="175"/>
      <c r="I700" s="175"/>
      <c r="J700" s="37"/>
      <c r="K700" s="157"/>
      <c r="L700" s="157"/>
      <c r="M700" s="157"/>
      <c r="N700" s="157"/>
      <c r="O700" s="157"/>
      <c r="P700" s="157"/>
      <c r="Q700" s="37"/>
      <c r="R700" s="37"/>
      <c r="S700" s="157"/>
      <c r="T700" s="157"/>
      <c r="U700" s="157"/>
      <c r="V700" s="157"/>
      <c r="W700" s="157"/>
      <c r="X700" s="157"/>
      <c r="Y700" s="37"/>
      <c r="Z700" s="37"/>
    </row>
    <row r="701" spans="1:26" ht="15" customHeight="1" x14ac:dyDescent="0.2">
      <c r="A701" s="14"/>
      <c r="B701" s="14"/>
      <c r="C701" s="14"/>
      <c r="D701" s="14"/>
      <c r="E701" s="14"/>
      <c r="F701" s="14"/>
      <c r="G701" s="175"/>
      <c r="H701" s="175"/>
      <c r="I701" s="175"/>
      <c r="J701" s="37"/>
      <c r="K701" s="157"/>
      <c r="L701" s="157"/>
      <c r="M701" s="157"/>
      <c r="N701" s="157"/>
      <c r="O701" s="157"/>
      <c r="P701" s="157"/>
      <c r="Q701" s="37"/>
      <c r="R701" s="37"/>
      <c r="S701" s="157"/>
      <c r="T701" s="157"/>
      <c r="U701" s="157"/>
      <c r="V701" s="157"/>
      <c r="W701" s="157"/>
      <c r="X701" s="157"/>
      <c r="Y701" s="37"/>
      <c r="Z701" s="37"/>
    </row>
    <row r="702" spans="1:26" ht="15" customHeight="1" x14ac:dyDescent="0.2">
      <c r="A702" s="14"/>
      <c r="B702" s="14"/>
      <c r="C702" s="14"/>
      <c r="D702" s="14"/>
      <c r="E702" s="14"/>
      <c r="F702" s="14"/>
      <c r="G702" s="175"/>
      <c r="H702" s="175"/>
      <c r="I702" s="175"/>
      <c r="J702" s="37"/>
      <c r="K702" s="157"/>
      <c r="L702" s="157"/>
      <c r="M702" s="157"/>
      <c r="N702" s="157"/>
      <c r="O702" s="157"/>
      <c r="P702" s="157"/>
      <c r="Q702" s="37"/>
      <c r="R702" s="37"/>
      <c r="S702" s="157"/>
      <c r="T702" s="157"/>
      <c r="U702" s="157"/>
      <c r="V702" s="157"/>
      <c r="W702" s="157"/>
      <c r="X702" s="157"/>
      <c r="Y702" s="37"/>
      <c r="Z702" s="37"/>
    </row>
    <row r="703" spans="1:26" ht="15" customHeight="1" x14ac:dyDescent="0.2">
      <c r="A703" s="14"/>
      <c r="B703" s="14"/>
      <c r="C703" s="14"/>
      <c r="D703" s="14"/>
      <c r="E703" s="14"/>
      <c r="F703" s="14"/>
      <c r="G703" s="175"/>
      <c r="H703" s="175"/>
      <c r="I703" s="175"/>
      <c r="J703" s="37"/>
      <c r="K703" s="157"/>
      <c r="L703" s="157"/>
      <c r="M703" s="157"/>
      <c r="N703" s="157"/>
      <c r="O703" s="157"/>
      <c r="P703" s="157"/>
      <c r="Q703" s="37"/>
      <c r="R703" s="37"/>
      <c r="S703" s="157"/>
      <c r="T703" s="157"/>
      <c r="U703" s="157"/>
      <c r="V703" s="157"/>
      <c r="W703" s="157"/>
      <c r="X703" s="157"/>
      <c r="Y703" s="37"/>
      <c r="Z703" s="37"/>
    </row>
    <row r="704" spans="1:26" ht="15" customHeight="1" x14ac:dyDescent="0.2">
      <c r="A704" s="14"/>
      <c r="B704" s="14"/>
      <c r="C704" s="14"/>
      <c r="D704" s="14"/>
      <c r="E704" s="14"/>
      <c r="F704" s="14"/>
      <c r="G704" s="175"/>
      <c r="H704" s="175"/>
      <c r="I704" s="175"/>
      <c r="J704" s="37"/>
      <c r="K704" s="157"/>
      <c r="L704" s="157"/>
      <c r="M704" s="157"/>
      <c r="N704" s="157"/>
      <c r="O704" s="157"/>
      <c r="P704" s="157"/>
      <c r="Q704" s="37"/>
      <c r="R704" s="37"/>
      <c r="S704" s="157"/>
      <c r="T704" s="157"/>
      <c r="U704" s="157"/>
      <c r="V704" s="157"/>
      <c r="W704" s="157"/>
      <c r="X704" s="157"/>
      <c r="Y704" s="37"/>
      <c r="Z704" s="37"/>
    </row>
    <row r="705" spans="1:26" ht="15" customHeight="1" x14ac:dyDescent="0.2">
      <c r="A705" s="14"/>
      <c r="B705" s="14"/>
      <c r="C705" s="14"/>
      <c r="D705" s="14"/>
      <c r="E705" s="14"/>
      <c r="F705" s="14"/>
      <c r="G705" s="175"/>
      <c r="H705" s="175"/>
      <c r="I705" s="175"/>
      <c r="J705" s="37"/>
      <c r="K705" s="157"/>
      <c r="L705" s="157"/>
      <c r="M705" s="157"/>
      <c r="N705" s="157"/>
      <c r="O705" s="157"/>
      <c r="P705" s="157"/>
      <c r="Q705" s="37"/>
      <c r="R705" s="37"/>
      <c r="S705" s="157"/>
      <c r="T705" s="157"/>
      <c r="U705" s="157"/>
      <c r="V705" s="157"/>
      <c r="W705" s="157"/>
      <c r="X705" s="157"/>
      <c r="Y705" s="37"/>
      <c r="Z705" s="37"/>
    </row>
    <row r="706" spans="1:26" ht="15" customHeight="1" x14ac:dyDescent="0.2">
      <c r="A706" s="14"/>
      <c r="B706" s="14"/>
      <c r="C706" s="14"/>
      <c r="D706" s="14"/>
      <c r="E706" s="14"/>
      <c r="F706" s="14"/>
      <c r="G706" s="175"/>
      <c r="H706" s="175"/>
      <c r="I706" s="175"/>
      <c r="J706" s="37"/>
      <c r="K706" s="157"/>
      <c r="L706" s="157"/>
      <c r="M706" s="157"/>
      <c r="N706" s="157"/>
      <c r="O706" s="157"/>
      <c r="P706" s="157"/>
      <c r="Q706" s="37"/>
      <c r="R706" s="37"/>
      <c r="S706" s="157"/>
      <c r="T706" s="157"/>
      <c r="U706" s="157"/>
      <c r="V706" s="157"/>
      <c r="W706" s="157"/>
      <c r="X706" s="157"/>
      <c r="Y706" s="37"/>
      <c r="Z706" s="37"/>
    </row>
    <row r="707" spans="1:26" ht="15" customHeight="1" x14ac:dyDescent="0.2">
      <c r="A707" s="155"/>
      <c r="B707" s="155"/>
      <c r="C707" s="155"/>
      <c r="D707" s="155"/>
      <c r="E707" s="155"/>
      <c r="F707" s="155"/>
      <c r="G707" s="174"/>
      <c r="H707" s="174"/>
      <c r="I707" s="174"/>
      <c r="J707" s="37"/>
      <c r="K707" s="157"/>
      <c r="L707" s="157"/>
      <c r="M707" s="157"/>
      <c r="N707" s="157"/>
      <c r="O707" s="157"/>
      <c r="P707" s="157"/>
      <c r="Q707" s="37"/>
      <c r="R707" s="37"/>
      <c r="S707" s="157"/>
      <c r="T707" s="157"/>
      <c r="U707" s="157"/>
      <c r="V707" s="157"/>
      <c r="W707" s="157"/>
      <c r="X707" s="157"/>
      <c r="Y707" s="37"/>
      <c r="Z707" s="37"/>
    </row>
    <row r="708" spans="1:26" ht="15" customHeight="1" x14ac:dyDescent="0.2">
      <c r="A708" s="14"/>
      <c r="B708" s="14"/>
      <c r="C708" s="14"/>
      <c r="D708" s="14"/>
      <c r="E708" s="14"/>
      <c r="F708" s="14"/>
      <c r="G708" s="175"/>
      <c r="H708" s="175"/>
      <c r="I708" s="175"/>
      <c r="J708" s="37"/>
      <c r="K708" s="157"/>
      <c r="L708" s="157"/>
      <c r="M708" s="157"/>
      <c r="N708" s="157"/>
      <c r="O708" s="157"/>
      <c r="P708" s="157"/>
      <c r="Q708" s="37"/>
      <c r="R708" s="37"/>
      <c r="S708" s="157"/>
      <c r="T708" s="157"/>
      <c r="U708" s="157"/>
      <c r="V708" s="157"/>
      <c r="W708" s="157"/>
      <c r="X708" s="157"/>
      <c r="Y708" s="37"/>
      <c r="Z708" s="37"/>
    </row>
    <row r="709" spans="1:26" ht="15" customHeight="1" x14ac:dyDescent="0.2">
      <c r="A709" s="14"/>
      <c r="B709" s="14"/>
      <c r="C709" s="14"/>
      <c r="D709" s="14"/>
      <c r="E709" s="14"/>
      <c r="F709" s="14"/>
      <c r="G709" s="175"/>
      <c r="H709" s="175"/>
      <c r="I709" s="175"/>
      <c r="J709" s="37"/>
      <c r="K709" s="157"/>
      <c r="L709" s="157"/>
      <c r="M709" s="157"/>
      <c r="N709" s="157"/>
      <c r="O709" s="157"/>
      <c r="P709" s="157"/>
      <c r="Q709" s="37"/>
      <c r="R709" s="37"/>
      <c r="S709" s="157"/>
      <c r="T709" s="157"/>
      <c r="U709" s="157"/>
      <c r="V709" s="157"/>
      <c r="W709" s="157"/>
      <c r="X709" s="157"/>
      <c r="Y709" s="37"/>
      <c r="Z709" s="37"/>
    </row>
    <row r="710" spans="1:26" ht="15" customHeight="1" x14ac:dyDescent="0.2">
      <c r="A710" s="14"/>
      <c r="B710" s="14"/>
      <c r="C710" s="14"/>
      <c r="D710" s="14"/>
      <c r="E710" s="14"/>
      <c r="F710" s="14"/>
      <c r="G710" s="175"/>
      <c r="H710" s="175"/>
      <c r="I710" s="175"/>
      <c r="J710" s="37"/>
      <c r="K710" s="157"/>
      <c r="L710" s="157"/>
      <c r="M710" s="157"/>
      <c r="N710" s="157"/>
      <c r="O710" s="157"/>
      <c r="P710" s="157"/>
      <c r="Q710" s="37"/>
      <c r="R710" s="37"/>
      <c r="S710" s="157"/>
      <c r="T710" s="157"/>
      <c r="U710" s="157"/>
      <c r="V710" s="157"/>
      <c r="W710" s="157"/>
      <c r="X710" s="157"/>
      <c r="Y710" s="37"/>
      <c r="Z710" s="37"/>
    </row>
    <row r="711" spans="1:26" ht="15" customHeight="1" x14ac:dyDescent="0.2">
      <c r="A711" s="14"/>
      <c r="B711" s="14"/>
      <c r="C711" s="14"/>
      <c r="D711" s="14"/>
      <c r="E711" s="14"/>
      <c r="F711" s="14"/>
      <c r="G711" s="175"/>
      <c r="H711" s="175"/>
      <c r="I711" s="175"/>
      <c r="J711" s="37"/>
      <c r="K711" s="157"/>
      <c r="L711" s="157"/>
      <c r="M711" s="157"/>
      <c r="N711" s="157"/>
      <c r="O711" s="157"/>
      <c r="P711" s="157"/>
      <c r="Q711" s="37"/>
      <c r="R711" s="37"/>
      <c r="S711" s="157"/>
      <c r="T711" s="157"/>
      <c r="U711" s="157"/>
      <c r="V711" s="157"/>
      <c r="W711" s="157"/>
      <c r="X711" s="157"/>
      <c r="Y711" s="37"/>
      <c r="Z711" s="37"/>
    </row>
    <row r="712" spans="1:26" ht="15" customHeight="1" x14ac:dyDescent="0.2">
      <c r="A712" s="14"/>
      <c r="B712" s="14"/>
      <c r="C712" s="14"/>
      <c r="D712" s="14"/>
      <c r="E712" s="14"/>
      <c r="F712" s="14"/>
      <c r="G712" s="175"/>
      <c r="H712" s="175"/>
      <c r="I712" s="175"/>
      <c r="J712" s="37"/>
      <c r="K712" s="157"/>
      <c r="L712" s="157"/>
      <c r="M712" s="157"/>
      <c r="N712" s="157"/>
      <c r="O712" s="157"/>
      <c r="P712" s="157"/>
      <c r="Q712" s="37"/>
      <c r="R712" s="37"/>
      <c r="S712" s="157"/>
      <c r="T712" s="157"/>
      <c r="U712" s="157"/>
      <c r="V712" s="157"/>
      <c r="W712" s="157"/>
      <c r="X712" s="157"/>
      <c r="Y712" s="37"/>
      <c r="Z712" s="37"/>
    </row>
    <row r="713" spans="1:26" ht="15" customHeight="1" x14ac:dyDescent="0.2">
      <c r="A713" s="14"/>
      <c r="B713" s="14"/>
      <c r="C713" s="14"/>
      <c r="D713" s="14"/>
      <c r="E713" s="14"/>
      <c r="F713" s="14"/>
      <c r="G713" s="175"/>
      <c r="H713" s="175"/>
      <c r="I713" s="175"/>
      <c r="J713" s="37"/>
      <c r="K713" s="157"/>
      <c r="L713" s="157"/>
      <c r="M713" s="157"/>
      <c r="N713" s="157"/>
      <c r="O713" s="157"/>
      <c r="P713" s="157"/>
      <c r="Q713" s="37"/>
      <c r="R713" s="37"/>
      <c r="S713" s="157"/>
      <c r="T713" s="157"/>
      <c r="U713" s="157"/>
      <c r="V713" s="157"/>
      <c r="W713" s="157"/>
      <c r="X713" s="157"/>
      <c r="Y713" s="37"/>
      <c r="Z713" s="37"/>
    </row>
    <row r="714" spans="1:26" ht="15" customHeight="1" x14ac:dyDescent="0.2">
      <c r="A714" s="14"/>
      <c r="B714" s="14"/>
      <c r="C714" s="14"/>
      <c r="D714" s="14"/>
      <c r="E714" s="14"/>
      <c r="F714" s="14"/>
      <c r="G714" s="175"/>
      <c r="H714" s="175"/>
      <c r="I714" s="175"/>
      <c r="J714" s="37"/>
      <c r="K714" s="157"/>
      <c r="L714" s="157"/>
      <c r="M714" s="157"/>
      <c r="N714" s="157"/>
      <c r="O714" s="157"/>
      <c r="P714" s="157"/>
      <c r="Q714" s="37"/>
      <c r="R714" s="37"/>
      <c r="S714" s="157"/>
      <c r="T714" s="157"/>
      <c r="U714" s="157"/>
      <c r="V714" s="157"/>
      <c r="W714" s="157"/>
      <c r="X714" s="157"/>
      <c r="Y714" s="37"/>
      <c r="Z714" s="37"/>
    </row>
    <row r="715" spans="1:26" ht="15" customHeight="1" x14ac:dyDescent="0.2">
      <c r="A715" s="14"/>
      <c r="B715" s="14"/>
      <c r="C715" s="14"/>
      <c r="D715" s="14"/>
      <c r="E715" s="14"/>
      <c r="F715" s="14"/>
      <c r="G715" s="175"/>
      <c r="H715" s="175"/>
      <c r="I715" s="175"/>
      <c r="J715" s="37"/>
      <c r="K715" s="157"/>
      <c r="L715" s="157"/>
      <c r="M715" s="157"/>
      <c r="N715" s="157"/>
      <c r="O715" s="157"/>
      <c r="P715" s="157"/>
      <c r="Q715" s="37"/>
      <c r="R715" s="37"/>
      <c r="S715" s="157"/>
      <c r="T715" s="157"/>
      <c r="U715" s="157"/>
      <c r="V715" s="157"/>
      <c r="W715" s="157"/>
      <c r="X715" s="157"/>
      <c r="Y715" s="37"/>
      <c r="Z715" s="37"/>
    </row>
    <row r="716" spans="1:26" ht="15" customHeight="1" x14ac:dyDescent="0.2">
      <c r="A716" s="14"/>
      <c r="B716" s="14"/>
      <c r="C716" s="14"/>
      <c r="D716" s="14"/>
      <c r="E716" s="14"/>
      <c r="F716" s="14"/>
      <c r="G716" s="175"/>
      <c r="H716" s="175"/>
      <c r="I716" s="175"/>
      <c r="J716" s="37"/>
      <c r="K716" s="157"/>
      <c r="L716" s="157"/>
      <c r="M716" s="157"/>
      <c r="N716" s="157"/>
      <c r="O716" s="157"/>
      <c r="P716" s="157"/>
      <c r="Q716" s="37"/>
      <c r="R716" s="37"/>
      <c r="S716" s="157"/>
      <c r="T716" s="157"/>
      <c r="U716" s="157"/>
      <c r="V716" s="157"/>
      <c r="W716" s="157"/>
      <c r="X716" s="157"/>
      <c r="Y716" s="37"/>
      <c r="Z716" s="37"/>
    </row>
    <row r="717" spans="1:26" ht="15" customHeight="1" x14ac:dyDescent="0.2">
      <c r="A717" s="14"/>
      <c r="B717" s="14"/>
      <c r="C717" s="14"/>
      <c r="D717" s="14"/>
      <c r="E717" s="14"/>
      <c r="F717" s="14"/>
      <c r="G717" s="175"/>
      <c r="H717" s="175"/>
      <c r="I717" s="175"/>
      <c r="J717" s="37"/>
      <c r="K717" s="157"/>
      <c r="L717" s="157"/>
      <c r="M717" s="157"/>
      <c r="N717" s="157"/>
      <c r="O717" s="157"/>
      <c r="P717" s="157"/>
      <c r="Q717" s="37"/>
      <c r="R717" s="37"/>
      <c r="S717" s="157"/>
      <c r="T717" s="157"/>
      <c r="U717" s="157"/>
      <c r="V717" s="157"/>
      <c r="W717" s="157"/>
      <c r="X717" s="157"/>
      <c r="Y717" s="37"/>
      <c r="Z717" s="37"/>
    </row>
    <row r="718" spans="1:26" ht="15" customHeight="1" x14ac:dyDescent="0.2">
      <c r="A718" s="14"/>
      <c r="B718" s="14"/>
      <c r="C718" s="14"/>
      <c r="D718" s="14"/>
      <c r="E718" s="14"/>
      <c r="F718" s="14"/>
      <c r="G718" s="175"/>
      <c r="H718" s="175"/>
      <c r="I718" s="175"/>
      <c r="J718" s="37"/>
      <c r="K718" s="157"/>
      <c r="L718" s="157"/>
      <c r="M718" s="157"/>
      <c r="N718" s="157"/>
      <c r="O718" s="157"/>
      <c r="P718" s="157"/>
      <c r="Q718" s="37"/>
      <c r="R718" s="37"/>
      <c r="S718" s="157"/>
      <c r="T718" s="157"/>
      <c r="U718" s="157"/>
      <c r="V718" s="157"/>
      <c r="W718" s="157"/>
      <c r="X718" s="157"/>
      <c r="Y718" s="37"/>
      <c r="Z718" s="37"/>
    </row>
    <row r="719" spans="1:26" ht="15" customHeight="1" x14ac:dyDescent="0.2">
      <c r="A719" s="14"/>
      <c r="B719" s="14"/>
      <c r="C719" s="14"/>
      <c r="D719" s="14"/>
      <c r="E719" s="14"/>
      <c r="F719" s="14"/>
      <c r="G719" s="175"/>
      <c r="H719" s="175"/>
      <c r="I719" s="175"/>
      <c r="J719" s="37"/>
      <c r="K719" s="157"/>
      <c r="L719" s="157"/>
      <c r="M719" s="157"/>
      <c r="N719" s="157"/>
      <c r="O719" s="157"/>
      <c r="P719" s="157"/>
      <c r="Q719" s="37"/>
      <c r="R719" s="37"/>
      <c r="S719" s="157"/>
      <c r="T719" s="157"/>
      <c r="U719" s="157"/>
      <c r="V719" s="157"/>
      <c r="W719" s="157"/>
      <c r="X719" s="157"/>
      <c r="Y719" s="37"/>
      <c r="Z719" s="37"/>
    </row>
    <row r="720" spans="1:26" ht="15" customHeight="1" x14ac:dyDescent="0.2">
      <c r="A720" s="14"/>
      <c r="B720" s="14"/>
      <c r="C720" s="14"/>
      <c r="D720" s="14"/>
      <c r="E720" s="14"/>
      <c r="F720" s="14"/>
      <c r="G720" s="175"/>
      <c r="H720" s="175"/>
      <c r="I720" s="175"/>
      <c r="J720" s="37"/>
      <c r="K720" s="157"/>
      <c r="L720" s="157"/>
      <c r="M720" s="157"/>
      <c r="N720" s="157"/>
      <c r="O720" s="157"/>
      <c r="P720" s="157"/>
      <c r="Q720" s="37"/>
      <c r="R720" s="37"/>
      <c r="S720" s="157"/>
      <c r="T720" s="157"/>
      <c r="U720" s="157"/>
      <c r="V720" s="157"/>
      <c r="W720" s="157"/>
      <c r="X720" s="157"/>
      <c r="Y720" s="37"/>
      <c r="Z720" s="37"/>
    </row>
    <row r="721" spans="1:26" ht="15" customHeight="1" x14ac:dyDescent="0.2">
      <c r="A721" s="14"/>
      <c r="B721" s="14"/>
      <c r="C721" s="14"/>
      <c r="D721" s="14"/>
      <c r="E721" s="14"/>
      <c r="F721" s="14"/>
      <c r="G721" s="175"/>
      <c r="H721" s="175"/>
      <c r="I721" s="175"/>
      <c r="J721" s="37"/>
      <c r="K721" s="157"/>
      <c r="L721" s="157"/>
      <c r="M721" s="157"/>
      <c r="N721" s="157"/>
      <c r="O721" s="157"/>
      <c r="P721" s="157"/>
      <c r="Q721" s="37"/>
      <c r="R721" s="37"/>
      <c r="S721" s="157"/>
      <c r="T721" s="157"/>
      <c r="U721" s="157"/>
      <c r="V721" s="157"/>
      <c r="W721" s="157"/>
      <c r="X721" s="157"/>
      <c r="Y721" s="37"/>
      <c r="Z721" s="37"/>
    </row>
    <row r="722" spans="1:26" ht="15" customHeight="1" x14ac:dyDescent="0.2">
      <c r="A722" s="14"/>
      <c r="B722" s="14"/>
      <c r="C722" s="14"/>
      <c r="D722" s="14"/>
      <c r="E722" s="14"/>
      <c r="F722" s="14"/>
      <c r="G722" s="175"/>
      <c r="H722" s="175"/>
      <c r="I722" s="175"/>
      <c r="J722" s="37"/>
      <c r="K722" s="157"/>
      <c r="L722" s="157"/>
      <c r="M722" s="157"/>
      <c r="N722" s="157"/>
      <c r="O722" s="157"/>
      <c r="P722" s="157"/>
      <c r="Q722" s="37"/>
      <c r="R722" s="37"/>
      <c r="S722" s="157"/>
      <c r="T722" s="157"/>
      <c r="U722" s="157"/>
      <c r="V722" s="157"/>
      <c r="W722" s="157"/>
      <c r="X722" s="157"/>
      <c r="Y722" s="37"/>
      <c r="Z722" s="37"/>
    </row>
    <row r="723" spans="1:26" ht="15" customHeight="1" x14ac:dyDescent="0.2">
      <c r="A723" s="14"/>
      <c r="B723" s="14"/>
      <c r="C723" s="14"/>
      <c r="D723" s="14"/>
      <c r="E723" s="14"/>
      <c r="F723" s="14"/>
      <c r="G723" s="175"/>
      <c r="H723" s="175"/>
      <c r="I723" s="175"/>
      <c r="J723" s="37"/>
      <c r="K723" s="157"/>
      <c r="L723" s="157"/>
      <c r="M723" s="157"/>
      <c r="N723" s="157"/>
      <c r="O723" s="157"/>
      <c r="P723" s="157"/>
      <c r="Q723" s="37"/>
      <c r="R723" s="37"/>
      <c r="S723" s="157"/>
      <c r="T723" s="157"/>
      <c r="U723" s="157"/>
      <c r="V723" s="157"/>
      <c r="W723" s="157"/>
      <c r="X723" s="157"/>
      <c r="Y723" s="37"/>
      <c r="Z723" s="37"/>
    </row>
    <row r="724" spans="1:26" ht="15" customHeight="1" x14ac:dyDescent="0.2">
      <c r="A724" s="14"/>
      <c r="B724" s="14"/>
      <c r="C724" s="14"/>
      <c r="D724" s="14"/>
      <c r="E724" s="14"/>
      <c r="F724" s="14"/>
      <c r="G724" s="175"/>
      <c r="H724" s="175"/>
      <c r="I724" s="175"/>
      <c r="J724" s="37"/>
      <c r="K724" s="157"/>
      <c r="L724" s="157"/>
      <c r="M724" s="157"/>
      <c r="N724" s="157"/>
      <c r="O724" s="157"/>
      <c r="P724" s="157"/>
      <c r="Q724" s="37"/>
      <c r="R724" s="37"/>
      <c r="S724" s="157"/>
      <c r="T724" s="157"/>
      <c r="U724" s="157"/>
      <c r="V724" s="157"/>
      <c r="W724" s="157"/>
      <c r="X724" s="157"/>
      <c r="Y724" s="37"/>
      <c r="Z724" s="37"/>
    </row>
    <row r="725" spans="1:26" ht="15" customHeight="1" x14ac:dyDescent="0.2">
      <c r="A725" s="14"/>
      <c r="B725" s="14"/>
      <c r="C725" s="14"/>
      <c r="D725" s="14"/>
      <c r="E725" s="14"/>
      <c r="F725" s="14"/>
      <c r="G725" s="175"/>
      <c r="H725" s="175"/>
      <c r="I725" s="175"/>
      <c r="J725" s="37"/>
      <c r="K725" s="157"/>
      <c r="L725" s="157"/>
      <c r="M725" s="157"/>
      <c r="N725" s="157"/>
      <c r="O725" s="157"/>
      <c r="P725" s="157"/>
      <c r="Q725" s="37"/>
      <c r="R725" s="37"/>
      <c r="S725" s="157"/>
      <c r="T725" s="157"/>
      <c r="U725" s="157"/>
      <c r="V725" s="157"/>
      <c r="W725" s="157"/>
      <c r="X725" s="157"/>
      <c r="Y725" s="37"/>
      <c r="Z725" s="37"/>
    </row>
    <row r="726" spans="1:26" ht="15" customHeight="1" x14ac:dyDescent="0.2">
      <c r="A726" s="14"/>
      <c r="B726" s="14"/>
      <c r="C726" s="14"/>
      <c r="D726" s="14"/>
      <c r="E726" s="14"/>
      <c r="F726" s="14"/>
      <c r="G726" s="175"/>
      <c r="H726" s="175"/>
      <c r="I726" s="175"/>
      <c r="J726" s="37"/>
      <c r="K726" s="157"/>
      <c r="L726" s="157"/>
      <c r="M726" s="157"/>
      <c r="N726" s="157"/>
      <c r="O726" s="157"/>
      <c r="P726" s="157"/>
      <c r="Q726" s="37"/>
      <c r="R726" s="37"/>
      <c r="S726" s="157"/>
      <c r="T726" s="157"/>
      <c r="U726" s="157"/>
      <c r="V726" s="157"/>
      <c r="W726" s="157"/>
      <c r="X726" s="157"/>
      <c r="Y726" s="37"/>
      <c r="Z726" s="37"/>
    </row>
    <row r="727" spans="1:26" ht="15" customHeight="1" x14ac:dyDescent="0.2">
      <c r="A727" s="14"/>
      <c r="B727" s="14"/>
      <c r="C727" s="14"/>
      <c r="D727" s="14"/>
      <c r="E727" s="14"/>
      <c r="F727" s="14"/>
      <c r="G727" s="175"/>
      <c r="H727" s="175"/>
      <c r="I727" s="175"/>
      <c r="J727" s="37"/>
      <c r="K727" s="157"/>
      <c r="L727" s="157"/>
      <c r="M727" s="157"/>
      <c r="N727" s="157"/>
      <c r="O727" s="157"/>
      <c r="P727" s="157"/>
      <c r="Q727" s="37"/>
      <c r="R727" s="37"/>
      <c r="S727" s="157"/>
      <c r="T727" s="157"/>
      <c r="U727" s="157"/>
      <c r="V727" s="157"/>
      <c r="W727" s="157"/>
      <c r="X727" s="157"/>
      <c r="Y727" s="37"/>
      <c r="Z727" s="37"/>
    </row>
    <row r="728" spans="1:26" ht="15" customHeight="1" x14ac:dyDescent="0.2">
      <c r="A728" s="14"/>
      <c r="B728" s="14"/>
      <c r="C728" s="14"/>
      <c r="D728" s="14"/>
      <c r="E728" s="14"/>
      <c r="F728" s="14"/>
      <c r="G728" s="175"/>
      <c r="H728" s="175"/>
      <c r="I728" s="175"/>
      <c r="J728" s="37"/>
      <c r="K728" s="157"/>
      <c r="L728" s="157"/>
      <c r="M728" s="157"/>
      <c r="N728" s="157"/>
      <c r="O728" s="157"/>
      <c r="P728" s="157"/>
      <c r="Q728" s="37"/>
      <c r="R728" s="37"/>
      <c r="S728" s="157"/>
      <c r="T728" s="157"/>
      <c r="U728" s="157"/>
      <c r="V728" s="157"/>
      <c r="W728" s="157"/>
      <c r="X728" s="157"/>
      <c r="Y728" s="37"/>
      <c r="Z728" s="37"/>
    </row>
    <row r="729" spans="1:26" ht="15" customHeight="1" x14ac:dyDescent="0.2">
      <c r="A729" s="14"/>
      <c r="B729" s="14"/>
      <c r="C729" s="14"/>
      <c r="D729" s="14"/>
      <c r="E729" s="14"/>
      <c r="F729" s="14"/>
      <c r="G729" s="175"/>
      <c r="H729" s="175"/>
      <c r="I729" s="175"/>
      <c r="J729" s="37"/>
      <c r="K729" s="157"/>
      <c r="L729" s="157"/>
      <c r="M729" s="157"/>
      <c r="N729" s="157"/>
      <c r="O729" s="157"/>
      <c r="P729" s="157"/>
      <c r="Q729" s="37"/>
      <c r="R729" s="37"/>
      <c r="S729" s="157"/>
      <c r="T729" s="157"/>
      <c r="U729" s="157"/>
      <c r="V729" s="157"/>
      <c r="W729" s="157"/>
      <c r="X729" s="157"/>
      <c r="Y729" s="37"/>
      <c r="Z729" s="37"/>
    </row>
    <row r="730" spans="1:26" ht="15" customHeight="1" x14ac:dyDescent="0.2">
      <c r="A730" s="14"/>
      <c r="B730" s="14"/>
      <c r="C730" s="14"/>
      <c r="D730" s="14"/>
      <c r="E730" s="14"/>
      <c r="F730" s="14"/>
      <c r="G730" s="175"/>
      <c r="H730" s="175"/>
      <c r="I730" s="175"/>
      <c r="J730" s="37"/>
      <c r="K730" s="157"/>
      <c r="L730" s="157"/>
      <c r="M730" s="157"/>
      <c r="N730" s="157"/>
      <c r="O730" s="157"/>
      <c r="P730" s="157"/>
      <c r="Q730" s="37"/>
      <c r="R730" s="37"/>
      <c r="S730" s="157"/>
      <c r="T730" s="157"/>
      <c r="U730" s="157"/>
      <c r="V730" s="157"/>
      <c r="W730" s="157"/>
      <c r="X730" s="157"/>
      <c r="Y730" s="37"/>
      <c r="Z730" s="37"/>
    </row>
    <row r="731" spans="1:26" ht="15" customHeight="1" x14ac:dyDescent="0.2">
      <c r="A731" s="14"/>
      <c r="B731" s="14"/>
      <c r="C731" s="14"/>
      <c r="D731" s="14"/>
      <c r="E731" s="14"/>
      <c r="F731" s="14"/>
      <c r="G731" s="175"/>
      <c r="H731" s="175"/>
      <c r="I731" s="175"/>
      <c r="J731" s="37"/>
      <c r="K731" s="157"/>
      <c r="L731" s="157"/>
      <c r="M731" s="157"/>
      <c r="N731" s="157"/>
      <c r="O731" s="157"/>
      <c r="P731" s="157"/>
      <c r="Q731" s="37"/>
      <c r="R731" s="37"/>
      <c r="S731" s="157"/>
      <c r="T731" s="157"/>
      <c r="U731" s="157"/>
      <c r="V731" s="157"/>
      <c r="W731" s="157"/>
      <c r="X731" s="157"/>
      <c r="Y731" s="37"/>
      <c r="Z731" s="37"/>
    </row>
    <row r="732" spans="1:26" ht="15" customHeight="1" x14ac:dyDescent="0.2">
      <c r="A732" s="14"/>
      <c r="B732" s="14"/>
      <c r="C732" s="14"/>
      <c r="D732" s="14"/>
      <c r="E732" s="14"/>
      <c r="F732" s="14"/>
      <c r="G732" s="175"/>
      <c r="H732" s="175"/>
      <c r="I732" s="175"/>
      <c r="J732" s="37"/>
      <c r="K732" s="157"/>
      <c r="L732" s="157"/>
      <c r="M732" s="157"/>
      <c r="N732" s="157"/>
      <c r="O732" s="157"/>
      <c r="P732" s="157"/>
      <c r="Q732" s="37"/>
      <c r="R732" s="37"/>
      <c r="S732" s="157"/>
      <c r="T732" s="157"/>
      <c r="U732" s="157"/>
      <c r="V732" s="157"/>
      <c r="W732" s="157"/>
      <c r="X732" s="157"/>
      <c r="Y732" s="37"/>
      <c r="Z732" s="37"/>
    </row>
    <row r="733" spans="1:26" ht="15" customHeight="1" x14ac:dyDescent="0.2">
      <c r="A733" s="14"/>
      <c r="B733" s="14"/>
      <c r="C733" s="14"/>
      <c r="D733" s="14"/>
      <c r="E733" s="14"/>
      <c r="F733" s="14"/>
      <c r="G733" s="175"/>
      <c r="H733" s="175"/>
      <c r="I733" s="175"/>
      <c r="J733" s="37"/>
      <c r="K733" s="157"/>
      <c r="L733" s="157"/>
      <c r="M733" s="157"/>
      <c r="N733" s="157"/>
      <c r="O733" s="157"/>
      <c r="P733" s="157"/>
      <c r="Q733" s="37"/>
      <c r="R733" s="37"/>
      <c r="S733" s="157"/>
      <c r="T733" s="157"/>
      <c r="U733" s="157"/>
      <c r="V733" s="157"/>
      <c r="W733" s="157"/>
      <c r="X733" s="157"/>
      <c r="Y733" s="37"/>
      <c r="Z733" s="37"/>
    </row>
    <row r="734" spans="1:26" ht="15" customHeight="1" x14ac:dyDescent="0.2">
      <c r="A734" s="14"/>
      <c r="B734" s="14"/>
      <c r="C734" s="14"/>
      <c r="D734" s="14"/>
      <c r="E734" s="14"/>
      <c r="F734" s="14"/>
      <c r="G734" s="175"/>
      <c r="H734" s="175"/>
      <c r="I734" s="175"/>
      <c r="J734" s="37"/>
      <c r="K734" s="157"/>
      <c r="L734" s="157"/>
      <c r="M734" s="157"/>
      <c r="N734" s="157"/>
      <c r="O734" s="157"/>
      <c r="P734" s="157"/>
      <c r="Q734" s="37"/>
      <c r="R734" s="37"/>
      <c r="S734" s="157"/>
      <c r="T734" s="157"/>
      <c r="U734" s="157"/>
      <c r="V734" s="157"/>
      <c r="W734" s="157"/>
      <c r="X734" s="157"/>
      <c r="Y734" s="37"/>
      <c r="Z734" s="37"/>
    </row>
    <row r="735" spans="1:26" ht="15" customHeight="1" x14ac:dyDescent="0.2">
      <c r="A735" s="14"/>
      <c r="B735" s="14"/>
      <c r="C735" s="14"/>
      <c r="D735" s="14"/>
      <c r="E735" s="14"/>
      <c r="F735" s="14"/>
      <c r="G735" s="175"/>
      <c r="H735" s="175"/>
      <c r="I735" s="175"/>
      <c r="J735" s="37"/>
      <c r="K735" s="157"/>
      <c r="L735" s="157"/>
      <c r="M735" s="157"/>
      <c r="N735" s="157"/>
      <c r="O735" s="157"/>
      <c r="P735" s="157"/>
      <c r="Q735" s="37"/>
      <c r="R735" s="37"/>
      <c r="S735" s="157"/>
      <c r="T735" s="157"/>
      <c r="U735" s="157"/>
      <c r="V735" s="157"/>
      <c r="W735" s="157"/>
      <c r="X735" s="157"/>
      <c r="Y735" s="37"/>
      <c r="Z735" s="37"/>
    </row>
    <row r="736" spans="1:26" ht="15" customHeight="1" x14ac:dyDescent="0.2">
      <c r="A736" s="155"/>
      <c r="B736" s="155"/>
      <c r="C736" s="155"/>
      <c r="D736" s="155"/>
      <c r="E736" s="155"/>
      <c r="F736" s="155"/>
      <c r="G736" s="174"/>
      <c r="H736" s="174"/>
      <c r="I736" s="174"/>
      <c r="J736" s="37"/>
      <c r="K736" s="157"/>
      <c r="L736" s="157"/>
      <c r="M736" s="157"/>
      <c r="N736" s="157"/>
      <c r="O736" s="157"/>
      <c r="P736" s="157"/>
      <c r="Q736" s="37"/>
      <c r="R736" s="37"/>
      <c r="S736" s="157"/>
      <c r="T736" s="157"/>
      <c r="U736" s="157"/>
      <c r="V736" s="157"/>
      <c r="W736" s="157"/>
      <c r="X736" s="157"/>
      <c r="Y736" s="37"/>
      <c r="Z736" s="37"/>
    </row>
    <row r="737" spans="1:26" ht="15" customHeight="1" x14ac:dyDescent="0.2">
      <c r="A737" s="155"/>
      <c r="B737" s="155"/>
      <c r="C737" s="155"/>
      <c r="D737" s="155"/>
      <c r="E737" s="155"/>
      <c r="F737" s="155"/>
      <c r="G737" s="174"/>
      <c r="H737" s="174"/>
      <c r="I737" s="174"/>
      <c r="J737" s="37"/>
      <c r="K737" s="157"/>
      <c r="L737" s="157"/>
      <c r="M737" s="157"/>
      <c r="N737" s="157"/>
      <c r="O737" s="157"/>
      <c r="P737" s="157"/>
      <c r="Q737" s="37"/>
      <c r="R737" s="37"/>
      <c r="S737" s="157"/>
      <c r="T737" s="157"/>
      <c r="U737" s="157"/>
      <c r="V737" s="157"/>
      <c r="W737" s="157"/>
      <c r="X737" s="157"/>
      <c r="Y737" s="37"/>
      <c r="Z737" s="37"/>
    </row>
    <row r="738" spans="1:26" ht="15" customHeight="1" x14ac:dyDescent="0.2">
      <c r="A738" s="14"/>
      <c r="B738" s="14"/>
      <c r="C738" s="14"/>
      <c r="D738" s="14"/>
      <c r="E738" s="14"/>
      <c r="F738" s="14"/>
      <c r="G738" s="175"/>
      <c r="H738" s="175"/>
      <c r="I738" s="175"/>
      <c r="J738" s="37"/>
      <c r="K738" s="157"/>
      <c r="L738" s="157"/>
      <c r="M738" s="157"/>
      <c r="N738" s="157"/>
      <c r="O738" s="157"/>
      <c r="P738" s="157"/>
      <c r="Q738" s="37"/>
      <c r="R738" s="37"/>
      <c r="S738" s="157"/>
      <c r="T738" s="157"/>
      <c r="U738" s="157"/>
      <c r="V738" s="157"/>
      <c r="W738" s="157"/>
      <c r="X738" s="157"/>
      <c r="Y738" s="37"/>
      <c r="Z738" s="37"/>
    </row>
    <row r="739" spans="1:26" ht="15" customHeight="1" x14ac:dyDescent="0.2">
      <c r="A739" s="14"/>
      <c r="B739" s="14"/>
      <c r="C739" s="14"/>
      <c r="D739" s="14"/>
      <c r="E739" s="14"/>
      <c r="F739" s="14"/>
      <c r="G739" s="175"/>
      <c r="H739" s="175"/>
      <c r="I739" s="175"/>
      <c r="J739" s="37"/>
      <c r="K739" s="157"/>
      <c r="L739" s="157"/>
      <c r="M739" s="157"/>
      <c r="N739" s="157"/>
      <c r="O739" s="157"/>
      <c r="P739" s="157"/>
      <c r="Q739" s="37"/>
      <c r="R739" s="37"/>
      <c r="S739" s="157"/>
      <c r="T739" s="157"/>
      <c r="U739" s="157"/>
      <c r="V739" s="157"/>
      <c r="W739" s="157"/>
      <c r="X739" s="157"/>
      <c r="Y739" s="37"/>
      <c r="Z739" s="37"/>
    </row>
    <row r="740" spans="1:26" ht="15" customHeight="1" x14ac:dyDescent="0.2">
      <c r="A740" s="14"/>
      <c r="B740" s="14"/>
      <c r="C740" s="14"/>
      <c r="D740" s="14"/>
      <c r="E740" s="14"/>
      <c r="F740" s="14"/>
      <c r="G740" s="175"/>
      <c r="H740" s="175"/>
      <c r="I740" s="175"/>
      <c r="J740" s="37"/>
      <c r="K740" s="157"/>
      <c r="L740" s="157"/>
      <c r="M740" s="157"/>
      <c r="N740" s="157"/>
      <c r="O740" s="157"/>
      <c r="P740" s="157"/>
      <c r="Q740" s="37"/>
      <c r="R740" s="37"/>
      <c r="S740" s="157"/>
      <c r="T740" s="157"/>
      <c r="U740" s="157"/>
      <c r="V740" s="157"/>
      <c r="W740" s="157"/>
      <c r="X740" s="157"/>
      <c r="Y740" s="37"/>
      <c r="Z740" s="37"/>
    </row>
    <row r="741" spans="1:26" ht="15" customHeight="1" x14ac:dyDescent="0.2">
      <c r="A741" s="14"/>
      <c r="B741" s="14"/>
      <c r="C741" s="14"/>
      <c r="D741" s="14"/>
      <c r="E741" s="14"/>
      <c r="F741" s="14"/>
      <c r="G741" s="175"/>
      <c r="H741" s="175"/>
      <c r="I741" s="175"/>
      <c r="J741" s="37"/>
      <c r="K741" s="157"/>
      <c r="L741" s="157"/>
      <c r="M741" s="157"/>
      <c r="N741" s="157"/>
      <c r="O741" s="157"/>
      <c r="P741" s="157"/>
      <c r="Q741" s="37"/>
      <c r="R741" s="37"/>
      <c r="S741" s="157"/>
      <c r="T741" s="157"/>
      <c r="U741" s="157"/>
      <c r="V741" s="157"/>
      <c r="W741" s="157"/>
      <c r="X741" s="157"/>
      <c r="Y741" s="37"/>
      <c r="Z741" s="37"/>
    </row>
    <row r="742" spans="1:26" ht="15" customHeight="1" x14ac:dyDescent="0.2">
      <c r="A742" s="14"/>
      <c r="B742" s="14"/>
      <c r="C742" s="14"/>
      <c r="D742" s="14"/>
      <c r="E742" s="14"/>
      <c r="F742" s="14"/>
      <c r="G742" s="175"/>
      <c r="H742" s="175"/>
      <c r="I742" s="175"/>
      <c r="J742" s="37"/>
      <c r="K742" s="157"/>
      <c r="L742" s="157"/>
      <c r="M742" s="157"/>
      <c r="N742" s="157"/>
      <c r="O742" s="157"/>
      <c r="P742" s="157"/>
      <c r="Q742" s="37"/>
      <c r="R742" s="37"/>
      <c r="S742" s="157"/>
      <c r="T742" s="157"/>
      <c r="U742" s="157"/>
      <c r="V742" s="157"/>
      <c r="W742" s="157"/>
      <c r="X742" s="157"/>
      <c r="Y742" s="37"/>
      <c r="Z742" s="37"/>
    </row>
    <row r="743" spans="1:26" ht="15" customHeight="1" x14ac:dyDescent="0.2">
      <c r="A743" s="14"/>
      <c r="B743" s="14"/>
      <c r="C743" s="14"/>
      <c r="D743" s="14"/>
      <c r="E743" s="14"/>
      <c r="F743" s="14"/>
      <c r="G743" s="175"/>
      <c r="H743" s="175"/>
      <c r="I743" s="175"/>
      <c r="J743" s="37"/>
      <c r="K743" s="157"/>
      <c r="L743" s="157"/>
      <c r="M743" s="157"/>
      <c r="N743" s="157"/>
      <c r="O743" s="157"/>
      <c r="P743" s="157"/>
      <c r="Q743" s="37"/>
      <c r="R743" s="37"/>
      <c r="S743" s="157"/>
      <c r="T743" s="157"/>
      <c r="U743" s="157"/>
      <c r="V743" s="157"/>
      <c r="W743" s="157"/>
      <c r="X743" s="157"/>
      <c r="Y743" s="37"/>
      <c r="Z743" s="37"/>
    </row>
    <row r="744" spans="1:26" ht="15" customHeight="1" x14ac:dyDescent="0.2">
      <c r="A744" s="14"/>
      <c r="B744" s="14"/>
      <c r="C744" s="14"/>
      <c r="D744" s="14"/>
      <c r="E744" s="14"/>
      <c r="F744" s="14"/>
      <c r="G744" s="175"/>
      <c r="H744" s="175"/>
      <c r="I744" s="175"/>
      <c r="J744" s="37"/>
      <c r="K744" s="157"/>
      <c r="L744" s="157"/>
      <c r="M744" s="157"/>
      <c r="N744" s="157"/>
      <c r="O744" s="157"/>
      <c r="P744" s="157"/>
      <c r="Q744" s="37"/>
      <c r="R744" s="37"/>
      <c r="S744" s="157"/>
      <c r="T744" s="157"/>
      <c r="U744" s="157"/>
      <c r="V744" s="157"/>
      <c r="W744" s="157"/>
      <c r="X744" s="157"/>
      <c r="Y744" s="37"/>
      <c r="Z744" s="37"/>
    </row>
    <row r="745" spans="1:26" ht="15" customHeight="1" x14ac:dyDescent="0.2">
      <c r="A745" s="14"/>
      <c r="B745" s="14"/>
      <c r="C745" s="14"/>
      <c r="D745" s="14"/>
      <c r="E745" s="14"/>
      <c r="F745" s="14"/>
      <c r="G745" s="175"/>
      <c r="H745" s="175"/>
      <c r="I745" s="175"/>
      <c r="J745" s="37"/>
      <c r="K745" s="157"/>
      <c r="L745" s="157"/>
      <c r="M745" s="157"/>
      <c r="N745" s="157"/>
      <c r="O745" s="157"/>
      <c r="P745" s="157"/>
      <c r="Q745" s="37"/>
      <c r="R745" s="37"/>
      <c r="S745" s="157"/>
      <c r="T745" s="157"/>
      <c r="U745" s="157"/>
      <c r="V745" s="157"/>
      <c r="W745" s="157"/>
      <c r="X745" s="157"/>
      <c r="Y745" s="37"/>
      <c r="Z745" s="37"/>
    </row>
    <row r="746" spans="1:26" ht="15" customHeight="1" x14ac:dyDescent="0.2">
      <c r="A746" s="14"/>
      <c r="B746" s="14"/>
      <c r="C746" s="14"/>
      <c r="D746" s="14"/>
      <c r="E746" s="14"/>
      <c r="F746" s="14"/>
      <c r="G746" s="175"/>
      <c r="H746" s="175"/>
      <c r="I746" s="175"/>
      <c r="J746" s="37"/>
      <c r="K746" s="157"/>
      <c r="L746" s="157"/>
      <c r="M746" s="157"/>
      <c r="N746" s="157"/>
      <c r="O746" s="157"/>
      <c r="P746" s="157"/>
      <c r="Q746" s="37"/>
      <c r="R746" s="37"/>
      <c r="S746" s="157"/>
      <c r="T746" s="157"/>
      <c r="U746" s="157"/>
      <c r="V746" s="157"/>
      <c r="W746" s="157"/>
      <c r="X746" s="157"/>
      <c r="Y746" s="37"/>
      <c r="Z746" s="37"/>
    </row>
    <row r="747" spans="1:26" ht="15" customHeight="1" x14ac:dyDescent="0.2">
      <c r="A747" s="14"/>
      <c r="B747" s="14"/>
      <c r="C747" s="14"/>
      <c r="D747" s="14"/>
      <c r="E747" s="14"/>
      <c r="F747" s="14"/>
      <c r="G747" s="175"/>
      <c r="H747" s="175"/>
      <c r="I747" s="175"/>
      <c r="J747" s="37"/>
      <c r="K747" s="157"/>
      <c r="L747" s="157"/>
      <c r="M747" s="157"/>
      <c r="N747" s="157"/>
      <c r="O747" s="157"/>
      <c r="P747" s="157"/>
      <c r="Q747" s="37"/>
      <c r="R747" s="37"/>
      <c r="S747" s="157"/>
      <c r="T747" s="157"/>
      <c r="U747" s="157"/>
      <c r="V747" s="157"/>
      <c r="W747" s="157"/>
      <c r="X747" s="157"/>
      <c r="Y747" s="37"/>
      <c r="Z747" s="37"/>
    </row>
    <row r="748" spans="1:26" ht="15" customHeight="1" x14ac:dyDescent="0.2">
      <c r="A748" s="14"/>
      <c r="B748" s="14"/>
      <c r="C748" s="14"/>
      <c r="D748" s="14"/>
      <c r="E748" s="14"/>
      <c r="F748" s="14"/>
      <c r="G748" s="175"/>
      <c r="H748" s="175"/>
      <c r="I748" s="175"/>
      <c r="J748" s="37"/>
      <c r="K748" s="157"/>
      <c r="L748" s="157"/>
      <c r="M748" s="157"/>
      <c r="N748" s="157"/>
      <c r="O748" s="157"/>
      <c r="P748" s="157"/>
      <c r="Q748" s="37"/>
      <c r="R748" s="37"/>
      <c r="S748" s="157"/>
      <c r="T748" s="157"/>
      <c r="U748" s="157"/>
      <c r="V748" s="157"/>
      <c r="W748" s="157"/>
      <c r="X748" s="157"/>
      <c r="Y748" s="37"/>
      <c r="Z748" s="37"/>
    </row>
    <row r="749" spans="1:26" ht="15" customHeight="1" x14ac:dyDescent="0.2">
      <c r="A749" s="14"/>
      <c r="B749" s="14"/>
      <c r="C749" s="14"/>
      <c r="D749" s="14"/>
      <c r="E749" s="14"/>
      <c r="F749" s="14"/>
      <c r="G749" s="175"/>
      <c r="H749" s="175"/>
      <c r="I749" s="175"/>
      <c r="J749" s="37"/>
      <c r="K749" s="157"/>
      <c r="L749" s="157"/>
      <c r="M749" s="157"/>
      <c r="N749" s="157"/>
      <c r="O749" s="157"/>
      <c r="P749" s="157"/>
      <c r="Q749" s="37"/>
      <c r="R749" s="37"/>
      <c r="S749" s="157"/>
      <c r="T749" s="157"/>
      <c r="U749" s="157"/>
      <c r="V749" s="157"/>
      <c r="W749" s="157"/>
      <c r="X749" s="157"/>
      <c r="Y749" s="37"/>
      <c r="Z749" s="37"/>
    </row>
    <row r="750" spans="1:26" ht="15" customHeight="1" x14ac:dyDescent="0.2">
      <c r="A750" s="14"/>
      <c r="B750" s="14"/>
      <c r="C750" s="14"/>
      <c r="D750" s="14"/>
      <c r="E750" s="14"/>
      <c r="F750" s="14"/>
      <c r="G750" s="175"/>
      <c r="H750" s="175"/>
      <c r="I750" s="175"/>
      <c r="J750" s="37"/>
      <c r="K750" s="157"/>
      <c r="L750" s="157"/>
      <c r="M750" s="157"/>
      <c r="N750" s="157"/>
      <c r="O750" s="157"/>
      <c r="P750" s="157"/>
      <c r="Q750" s="37"/>
      <c r="R750" s="37"/>
      <c r="S750" s="157"/>
      <c r="T750" s="157"/>
      <c r="U750" s="157"/>
      <c r="V750" s="157"/>
      <c r="W750" s="157"/>
      <c r="X750" s="157"/>
      <c r="Y750" s="37"/>
      <c r="Z750" s="37"/>
    </row>
    <row r="751" spans="1:26" ht="15" customHeight="1" x14ac:dyDescent="0.2">
      <c r="A751" s="14"/>
      <c r="B751" s="14"/>
      <c r="C751" s="14"/>
      <c r="D751" s="14"/>
      <c r="E751" s="14"/>
      <c r="F751" s="14"/>
      <c r="G751" s="175"/>
      <c r="H751" s="175"/>
      <c r="I751" s="175"/>
      <c r="J751" s="37"/>
      <c r="K751" s="157"/>
      <c r="L751" s="157"/>
      <c r="M751" s="157"/>
      <c r="N751" s="157"/>
      <c r="O751" s="157"/>
      <c r="P751" s="157"/>
      <c r="Q751" s="37"/>
      <c r="R751" s="37"/>
      <c r="S751" s="157"/>
      <c r="T751" s="157"/>
      <c r="U751" s="157"/>
      <c r="V751" s="157"/>
      <c r="W751" s="157"/>
      <c r="X751" s="157"/>
      <c r="Y751" s="37"/>
      <c r="Z751" s="37"/>
    </row>
    <row r="752" spans="1:26" ht="15" customHeight="1" x14ac:dyDescent="0.2">
      <c r="A752" s="14"/>
      <c r="B752" s="14"/>
      <c r="C752" s="14"/>
      <c r="D752" s="14"/>
      <c r="E752" s="14"/>
      <c r="F752" s="14"/>
      <c r="G752" s="175"/>
      <c r="H752" s="175"/>
      <c r="I752" s="175"/>
      <c r="J752" s="37"/>
      <c r="K752" s="157"/>
      <c r="L752" s="157"/>
      <c r="M752" s="157"/>
      <c r="N752" s="157"/>
      <c r="O752" s="157"/>
      <c r="P752" s="157"/>
      <c r="Q752" s="37"/>
      <c r="R752" s="37"/>
      <c r="S752" s="157"/>
      <c r="T752" s="157"/>
      <c r="U752" s="157"/>
      <c r="V752" s="157"/>
      <c r="W752" s="157"/>
      <c r="X752" s="157"/>
      <c r="Y752" s="37"/>
      <c r="Z752" s="37"/>
    </row>
    <row r="753" spans="1:26" ht="15" customHeight="1" x14ac:dyDescent="0.2">
      <c r="A753" s="14"/>
      <c r="B753" s="14"/>
      <c r="C753" s="14"/>
      <c r="D753" s="14"/>
      <c r="E753" s="14"/>
      <c r="F753" s="14"/>
      <c r="G753" s="175"/>
      <c r="H753" s="175"/>
      <c r="I753" s="175"/>
      <c r="J753" s="37"/>
      <c r="K753" s="157"/>
      <c r="L753" s="157"/>
      <c r="M753" s="157"/>
      <c r="N753" s="157"/>
      <c r="O753" s="157"/>
      <c r="P753" s="157"/>
      <c r="Q753" s="37"/>
      <c r="R753" s="37"/>
      <c r="S753" s="157"/>
      <c r="T753" s="157"/>
      <c r="U753" s="157"/>
      <c r="V753" s="157"/>
      <c r="W753" s="157"/>
      <c r="X753" s="157"/>
      <c r="Y753" s="37"/>
      <c r="Z753" s="37"/>
    </row>
    <row r="754" spans="1:26" ht="15" customHeight="1" x14ac:dyDescent="0.2">
      <c r="A754" s="155"/>
      <c r="B754" s="155"/>
      <c r="C754" s="155"/>
      <c r="D754" s="155"/>
      <c r="E754" s="155"/>
      <c r="F754" s="155"/>
      <c r="G754" s="174"/>
      <c r="H754" s="174"/>
      <c r="I754" s="174"/>
      <c r="J754" s="37"/>
      <c r="K754" s="157"/>
      <c r="L754" s="157"/>
      <c r="M754" s="157"/>
      <c r="N754" s="157"/>
      <c r="O754" s="157"/>
      <c r="P754" s="157"/>
      <c r="Q754" s="37"/>
      <c r="R754" s="37"/>
      <c r="S754" s="157"/>
      <c r="T754" s="157"/>
      <c r="U754" s="157"/>
      <c r="V754" s="157"/>
      <c r="W754" s="157"/>
      <c r="X754" s="157"/>
      <c r="Y754" s="37"/>
      <c r="Z754" s="37"/>
    </row>
    <row r="755" spans="1:26" ht="15" customHeight="1" x14ac:dyDescent="0.2">
      <c r="A755" s="14"/>
      <c r="B755" s="14"/>
      <c r="C755" s="14"/>
      <c r="D755" s="14"/>
      <c r="E755" s="14"/>
      <c r="F755" s="14"/>
      <c r="G755" s="175"/>
      <c r="H755" s="175"/>
      <c r="I755" s="175"/>
      <c r="J755" s="37"/>
      <c r="K755" s="157"/>
      <c r="L755" s="157"/>
      <c r="M755" s="157"/>
      <c r="N755" s="157"/>
      <c r="O755" s="157"/>
      <c r="P755" s="157"/>
      <c r="Q755" s="37"/>
      <c r="R755" s="37"/>
      <c r="S755" s="157"/>
      <c r="T755" s="157"/>
      <c r="U755" s="157"/>
      <c r="V755" s="157"/>
      <c r="W755" s="157"/>
      <c r="X755" s="157"/>
      <c r="Y755" s="37"/>
      <c r="Z755" s="37"/>
    </row>
    <row r="756" spans="1:26" ht="15" customHeight="1" x14ac:dyDescent="0.2">
      <c r="A756" s="14"/>
      <c r="B756" s="14"/>
      <c r="C756" s="14"/>
      <c r="D756" s="14"/>
      <c r="E756" s="14"/>
      <c r="F756" s="14"/>
      <c r="G756" s="175"/>
      <c r="H756" s="175"/>
      <c r="I756" s="175"/>
      <c r="J756" s="37"/>
      <c r="K756" s="157"/>
      <c r="L756" s="157"/>
      <c r="M756" s="157"/>
      <c r="N756" s="157"/>
      <c r="O756" s="157"/>
      <c r="P756" s="157"/>
      <c r="Q756" s="37"/>
      <c r="R756" s="37"/>
      <c r="S756" s="157"/>
      <c r="T756" s="157"/>
      <c r="U756" s="157"/>
      <c r="V756" s="157"/>
      <c r="W756" s="157"/>
      <c r="X756" s="157"/>
      <c r="Y756" s="37"/>
      <c r="Z756" s="37"/>
    </row>
    <row r="757" spans="1:26" ht="15" customHeight="1" x14ac:dyDescent="0.2">
      <c r="A757" s="14"/>
      <c r="B757" s="14"/>
      <c r="C757" s="14"/>
      <c r="D757" s="14"/>
      <c r="E757" s="14"/>
      <c r="F757" s="14"/>
      <c r="G757" s="175"/>
      <c r="H757" s="175"/>
      <c r="I757" s="175"/>
      <c r="J757" s="37"/>
      <c r="K757" s="157"/>
      <c r="L757" s="157"/>
      <c r="M757" s="157"/>
      <c r="N757" s="157"/>
      <c r="O757" s="157"/>
      <c r="P757" s="157"/>
      <c r="Q757" s="37"/>
      <c r="R757" s="37"/>
      <c r="S757" s="157"/>
      <c r="T757" s="157"/>
      <c r="U757" s="157"/>
      <c r="V757" s="157"/>
      <c r="W757" s="157"/>
      <c r="X757" s="157"/>
      <c r="Y757" s="37"/>
      <c r="Z757" s="37"/>
    </row>
    <row r="758" spans="1:26" ht="15" customHeight="1" x14ac:dyDescent="0.2">
      <c r="A758" s="14"/>
      <c r="B758" s="14"/>
      <c r="C758" s="14"/>
      <c r="D758" s="14"/>
      <c r="E758" s="14"/>
      <c r="F758" s="14"/>
      <c r="G758" s="175"/>
      <c r="H758" s="175"/>
      <c r="I758" s="175"/>
      <c r="J758" s="37"/>
      <c r="K758" s="157"/>
      <c r="L758" s="157"/>
      <c r="M758" s="157"/>
      <c r="N758" s="157"/>
      <c r="O758" s="157"/>
      <c r="P758" s="157"/>
      <c r="Q758" s="37"/>
      <c r="R758" s="37"/>
      <c r="S758" s="157"/>
      <c r="T758" s="157"/>
      <c r="U758" s="157"/>
      <c r="V758" s="157"/>
      <c r="W758" s="157"/>
      <c r="X758" s="157"/>
      <c r="Y758" s="37"/>
      <c r="Z758" s="37"/>
    </row>
    <row r="759" spans="1:26" ht="15" customHeight="1" x14ac:dyDescent="0.2">
      <c r="A759" s="14"/>
      <c r="B759" s="14"/>
      <c r="C759" s="14"/>
      <c r="D759" s="14"/>
      <c r="E759" s="14"/>
      <c r="F759" s="14"/>
      <c r="G759" s="175"/>
      <c r="H759" s="175"/>
      <c r="I759" s="175"/>
      <c r="J759" s="37"/>
      <c r="K759" s="157"/>
      <c r="L759" s="157"/>
      <c r="M759" s="157"/>
      <c r="N759" s="157"/>
      <c r="O759" s="157"/>
      <c r="P759" s="157"/>
      <c r="Q759" s="37"/>
      <c r="R759" s="37"/>
      <c r="S759" s="157"/>
      <c r="T759" s="157"/>
      <c r="U759" s="157"/>
      <c r="V759" s="157"/>
      <c r="W759" s="157"/>
      <c r="X759" s="157"/>
      <c r="Y759" s="37"/>
      <c r="Z759" s="37"/>
    </row>
    <row r="760" spans="1:26" ht="15" customHeight="1" x14ac:dyDescent="0.2">
      <c r="A760" s="14"/>
      <c r="B760" s="14"/>
      <c r="C760" s="14"/>
      <c r="D760" s="14"/>
      <c r="E760" s="14"/>
      <c r="F760" s="14"/>
      <c r="G760" s="175"/>
      <c r="H760" s="175"/>
      <c r="I760" s="175"/>
      <c r="J760" s="37"/>
      <c r="K760" s="157"/>
      <c r="L760" s="157"/>
      <c r="M760" s="157"/>
      <c r="N760" s="157"/>
      <c r="O760" s="157"/>
      <c r="P760" s="157"/>
      <c r="Q760" s="37"/>
      <c r="R760" s="37"/>
      <c r="S760" s="157"/>
      <c r="T760" s="157"/>
      <c r="U760" s="157"/>
      <c r="V760" s="157"/>
      <c r="W760" s="157"/>
      <c r="X760" s="157"/>
      <c r="Y760" s="37"/>
      <c r="Z760" s="37"/>
    </row>
    <row r="761" spans="1:26" ht="15" customHeight="1" x14ac:dyDescent="0.2">
      <c r="A761" s="14"/>
      <c r="B761" s="14"/>
      <c r="C761" s="14"/>
      <c r="D761" s="14"/>
      <c r="E761" s="14"/>
      <c r="F761" s="14"/>
      <c r="G761" s="175"/>
      <c r="H761" s="175"/>
      <c r="I761" s="175"/>
      <c r="J761" s="37"/>
      <c r="K761" s="157"/>
      <c r="L761" s="157"/>
      <c r="M761" s="157"/>
      <c r="N761" s="157"/>
      <c r="O761" s="157"/>
      <c r="P761" s="157"/>
      <c r="Q761" s="37"/>
      <c r="R761" s="37"/>
      <c r="S761" s="157"/>
      <c r="T761" s="157"/>
      <c r="U761" s="157"/>
      <c r="V761" s="157"/>
      <c r="W761" s="157"/>
      <c r="X761" s="157"/>
      <c r="Y761" s="37"/>
      <c r="Z761" s="37"/>
    </row>
    <row r="762" spans="1:26" ht="15" customHeight="1" x14ac:dyDescent="0.2">
      <c r="A762" s="14"/>
      <c r="B762" s="14"/>
      <c r="C762" s="14"/>
      <c r="D762" s="14"/>
      <c r="E762" s="14"/>
      <c r="F762" s="14"/>
      <c r="G762" s="175"/>
      <c r="H762" s="175"/>
      <c r="I762" s="175"/>
      <c r="J762" s="37"/>
      <c r="K762" s="157"/>
      <c r="L762" s="157"/>
      <c r="M762" s="157"/>
      <c r="N762" s="157"/>
      <c r="O762" s="157"/>
      <c r="P762" s="157"/>
      <c r="Q762" s="37"/>
      <c r="R762" s="37"/>
      <c r="S762" s="157"/>
      <c r="T762" s="157"/>
      <c r="U762" s="157"/>
      <c r="V762" s="157"/>
      <c r="W762" s="157"/>
      <c r="X762" s="157"/>
      <c r="Y762" s="37"/>
      <c r="Z762" s="37"/>
    </row>
    <row r="763" spans="1:26" ht="15" customHeight="1" x14ac:dyDescent="0.2">
      <c r="A763" s="155"/>
      <c r="B763" s="155"/>
      <c r="C763" s="155"/>
      <c r="D763" s="155"/>
      <c r="E763" s="155"/>
      <c r="F763" s="155"/>
      <c r="G763" s="174"/>
      <c r="H763" s="174"/>
      <c r="I763" s="174"/>
      <c r="J763" s="37"/>
      <c r="K763" s="157"/>
      <c r="L763" s="157"/>
      <c r="M763" s="157"/>
      <c r="N763" s="157"/>
      <c r="O763" s="157"/>
      <c r="P763" s="157"/>
      <c r="Q763" s="37"/>
      <c r="R763" s="37"/>
      <c r="S763" s="157"/>
      <c r="T763" s="157"/>
      <c r="U763" s="157"/>
      <c r="V763" s="157"/>
      <c r="W763" s="157"/>
      <c r="X763" s="157"/>
      <c r="Y763" s="37"/>
      <c r="Z763" s="37"/>
    </row>
    <row r="764" spans="1:26" ht="15" customHeight="1" x14ac:dyDescent="0.2">
      <c r="A764" s="155"/>
      <c r="B764" s="155"/>
      <c r="C764" s="155"/>
      <c r="D764" s="155"/>
      <c r="E764" s="155"/>
      <c r="F764" s="155"/>
      <c r="G764" s="174"/>
      <c r="H764" s="174"/>
      <c r="I764" s="174"/>
      <c r="J764" s="37"/>
      <c r="K764" s="157"/>
      <c r="L764" s="157"/>
      <c r="M764" s="157"/>
      <c r="N764" s="157"/>
      <c r="O764" s="157"/>
      <c r="P764" s="157"/>
      <c r="Q764" s="37"/>
      <c r="R764" s="37"/>
      <c r="S764" s="157"/>
      <c r="T764" s="157"/>
      <c r="U764" s="157"/>
      <c r="V764" s="157"/>
      <c r="W764" s="157"/>
      <c r="X764" s="157"/>
      <c r="Y764" s="37"/>
      <c r="Z764" s="37"/>
    </row>
    <row r="765" spans="1:26" ht="15" customHeight="1" x14ac:dyDescent="0.2">
      <c r="A765" s="14"/>
      <c r="B765" s="14"/>
      <c r="C765" s="14"/>
      <c r="D765" s="14"/>
      <c r="E765" s="14"/>
      <c r="F765" s="14"/>
      <c r="G765" s="175"/>
      <c r="H765" s="175"/>
      <c r="I765" s="175"/>
      <c r="J765" s="37"/>
      <c r="K765" s="157"/>
      <c r="L765" s="157"/>
      <c r="M765" s="157"/>
      <c r="N765" s="157"/>
      <c r="O765" s="157"/>
      <c r="P765" s="157"/>
      <c r="Q765" s="37"/>
      <c r="R765" s="37"/>
      <c r="S765" s="157"/>
      <c r="T765" s="157"/>
      <c r="U765" s="157"/>
      <c r="V765" s="157"/>
      <c r="W765" s="157"/>
      <c r="X765" s="157"/>
      <c r="Y765" s="37"/>
      <c r="Z765" s="37"/>
    </row>
    <row r="766" spans="1:26" ht="15" customHeight="1" x14ac:dyDescent="0.2">
      <c r="A766" s="14"/>
      <c r="B766" s="14"/>
      <c r="C766" s="14"/>
      <c r="D766" s="14"/>
      <c r="E766" s="14"/>
      <c r="F766" s="14"/>
      <c r="G766" s="175"/>
      <c r="H766" s="175"/>
      <c r="I766" s="175"/>
      <c r="J766" s="37"/>
      <c r="K766" s="157"/>
      <c r="L766" s="157"/>
      <c r="M766" s="157"/>
      <c r="N766" s="157"/>
      <c r="O766" s="157"/>
      <c r="P766" s="157"/>
      <c r="Q766" s="37"/>
      <c r="R766" s="37"/>
      <c r="S766" s="157"/>
      <c r="T766" s="157"/>
      <c r="U766" s="157"/>
      <c r="V766" s="157"/>
      <c r="W766" s="157"/>
      <c r="X766" s="157"/>
      <c r="Y766" s="37"/>
      <c r="Z766" s="37"/>
    </row>
    <row r="767" spans="1:26" ht="15" customHeight="1" x14ac:dyDescent="0.2">
      <c r="A767" s="14"/>
      <c r="B767" s="14"/>
      <c r="C767" s="14"/>
      <c r="D767" s="14"/>
      <c r="E767" s="14"/>
      <c r="F767" s="14"/>
      <c r="G767" s="175"/>
      <c r="H767" s="175"/>
      <c r="I767" s="175"/>
      <c r="J767" s="37"/>
      <c r="K767" s="157"/>
      <c r="L767" s="157"/>
      <c r="M767" s="157"/>
      <c r="N767" s="157"/>
      <c r="O767" s="157"/>
      <c r="P767" s="157"/>
      <c r="Q767" s="37"/>
      <c r="R767" s="37"/>
      <c r="S767" s="157"/>
      <c r="T767" s="157"/>
      <c r="U767" s="157"/>
      <c r="V767" s="157"/>
      <c r="W767" s="157"/>
      <c r="X767" s="157"/>
      <c r="Y767" s="37"/>
      <c r="Z767" s="37"/>
    </row>
    <row r="768" spans="1:26" ht="15" customHeight="1" x14ac:dyDescent="0.2">
      <c r="A768" s="14"/>
      <c r="B768" s="14"/>
      <c r="C768" s="14"/>
      <c r="D768" s="14"/>
      <c r="E768" s="14"/>
      <c r="F768" s="14"/>
      <c r="G768" s="175"/>
      <c r="H768" s="175"/>
      <c r="I768" s="175"/>
      <c r="J768" s="37"/>
      <c r="K768" s="157"/>
      <c r="L768" s="157"/>
      <c r="M768" s="157"/>
      <c r="N768" s="157"/>
      <c r="O768" s="157"/>
      <c r="P768" s="157"/>
      <c r="Q768" s="37"/>
      <c r="R768" s="37"/>
      <c r="S768" s="157"/>
      <c r="T768" s="157"/>
      <c r="U768" s="157"/>
      <c r="V768" s="157"/>
      <c r="W768" s="157"/>
      <c r="X768" s="157"/>
      <c r="Y768" s="37"/>
      <c r="Z768" s="37"/>
    </row>
    <row r="769" spans="1:26" ht="15" customHeight="1" x14ac:dyDescent="0.2">
      <c r="A769" s="14"/>
      <c r="B769" s="14"/>
      <c r="C769" s="14"/>
      <c r="D769" s="14"/>
      <c r="E769" s="14"/>
      <c r="F769" s="14"/>
      <c r="G769" s="175"/>
      <c r="H769" s="175"/>
      <c r="I769" s="175"/>
      <c r="J769" s="37"/>
      <c r="K769" s="157"/>
      <c r="L769" s="157"/>
      <c r="M769" s="157"/>
      <c r="N769" s="157"/>
      <c r="O769" s="157"/>
      <c r="P769" s="157"/>
      <c r="Q769" s="37"/>
      <c r="R769" s="37"/>
      <c r="S769" s="157"/>
      <c r="T769" s="157"/>
      <c r="U769" s="157"/>
      <c r="V769" s="157"/>
      <c r="W769" s="157"/>
      <c r="X769" s="157"/>
      <c r="Y769" s="37"/>
      <c r="Z769" s="37"/>
    </row>
    <row r="770" spans="1:26" ht="15" customHeight="1" x14ac:dyDescent="0.2">
      <c r="A770" s="14"/>
      <c r="B770" s="14"/>
      <c r="C770" s="14"/>
      <c r="D770" s="14"/>
      <c r="E770" s="14"/>
      <c r="F770" s="14"/>
      <c r="G770" s="175"/>
      <c r="H770" s="175"/>
      <c r="I770" s="175"/>
      <c r="J770" s="37"/>
      <c r="K770" s="157"/>
      <c r="L770" s="157"/>
      <c r="M770" s="157"/>
      <c r="N770" s="157"/>
      <c r="O770" s="157"/>
      <c r="P770" s="157"/>
      <c r="Q770" s="37"/>
      <c r="R770" s="37"/>
      <c r="S770" s="157"/>
      <c r="T770" s="157"/>
      <c r="U770" s="157"/>
      <c r="V770" s="157"/>
      <c r="W770" s="157"/>
      <c r="X770" s="157"/>
      <c r="Y770" s="37"/>
      <c r="Z770" s="37"/>
    </row>
    <row r="771" spans="1:26" ht="15" customHeight="1" x14ac:dyDescent="0.2">
      <c r="A771" s="14"/>
      <c r="B771" s="14"/>
      <c r="C771" s="14"/>
      <c r="D771" s="14"/>
      <c r="E771" s="14"/>
      <c r="F771" s="14"/>
      <c r="G771" s="175"/>
      <c r="H771" s="175"/>
      <c r="I771" s="175"/>
      <c r="J771" s="37"/>
      <c r="K771" s="157"/>
      <c r="L771" s="157"/>
      <c r="M771" s="157"/>
      <c r="N771" s="157"/>
      <c r="O771" s="157"/>
      <c r="P771" s="157"/>
      <c r="Q771" s="37"/>
      <c r="R771" s="37"/>
      <c r="S771" s="157"/>
      <c r="T771" s="157"/>
      <c r="U771" s="157"/>
      <c r="V771" s="157"/>
      <c r="W771" s="157"/>
      <c r="X771" s="157"/>
      <c r="Y771" s="37"/>
      <c r="Z771" s="37"/>
    </row>
    <row r="772" spans="1:26" ht="15" customHeight="1" x14ac:dyDescent="0.2">
      <c r="A772" s="14"/>
      <c r="B772" s="14"/>
      <c r="C772" s="14"/>
      <c r="D772" s="14"/>
      <c r="E772" s="14"/>
      <c r="F772" s="14"/>
      <c r="G772" s="175"/>
      <c r="H772" s="175"/>
      <c r="I772" s="175"/>
      <c r="J772" s="37"/>
      <c r="K772" s="157"/>
      <c r="L772" s="157"/>
      <c r="M772" s="157"/>
      <c r="N772" s="157"/>
      <c r="O772" s="157"/>
      <c r="P772" s="157"/>
      <c r="Q772" s="37"/>
      <c r="R772" s="37"/>
      <c r="S772" s="157"/>
      <c r="T772" s="157"/>
      <c r="U772" s="157"/>
      <c r="V772" s="157"/>
      <c r="W772" s="157"/>
      <c r="X772" s="157"/>
      <c r="Y772" s="37"/>
      <c r="Z772" s="37"/>
    </row>
    <row r="773" spans="1:26" ht="15" customHeight="1" x14ac:dyDescent="0.2">
      <c r="A773" s="14"/>
      <c r="B773" s="14"/>
      <c r="C773" s="14"/>
      <c r="D773" s="14"/>
      <c r="E773" s="14"/>
      <c r="F773" s="14"/>
      <c r="G773" s="175"/>
      <c r="H773" s="175"/>
      <c r="I773" s="175"/>
      <c r="J773" s="37"/>
      <c r="K773" s="157"/>
      <c r="L773" s="157"/>
      <c r="M773" s="157"/>
      <c r="N773" s="157"/>
      <c r="O773" s="157"/>
      <c r="P773" s="157"/>
      <c r="Q773" s="37"/>
      <c r="R773" s="37"/>
      <c r="S773" s="157"/>
      <c r="T773" s="157"/>
      <c r="U773" s="157"/>
      <c r="V773" s="157"/>
      <c r="W773" s="157"/>
      <c r="X773" s="157"/>
      <c r="Y773" s="37"/>
      <c r="Z773" s="37"/>
    </row>
    <row r="774" spans="1:26" ht="15" customHeight="1" x14ac:dyDescent="0.2">
      <c r="A774" s="14"/>
      <c r="B774" s="14"/>
      <c r="C774" s="14"/>
      <c r="D774" s="14"/>
      <c r="E774" s="14"/>
      <c r="F774" s="14"/>
      <c r="G774" s="175"/>
      <c r="H774" s="175"/>
      <c r="I774" s="175"/>
      <c r="J774" s="37"/>
      <c r="K774" s="157"/>
      <c r="L774" s="157"/>
      <c r="M774" s="157"/>
      <c r="N774" s="157"/>
      <c r="O774" s="157"/>
      <c r="P774" s="157"/>
      <c r="Q774" s="37"/>
      <c r="R774" s="37"/>
      <c r="S774" s="157"/>
      <c r="T774" s="157"/>
      <c r="U774" s="157"/>
      <c r="V774" s="157"/>
      <c r="W774" s="157"/>
      <c r="X774" s="157"/>
      <c r="Y774" s="37"/>
      <c r="Z774" s="37"/>
    </row>
    <row r="775" spans="1:26" ht="15" customHeight="1" x14ac:dyDescent="0.2">
      <c r="A775" s="14"/>
      <c r="B775" s="14"/>
      <c r="C775" s="14"/>
      <c r="D775" s="14"/>
      <c r="E775" s="14"/>
      <c r="F775" s="14"/>
      <c r="G775" s="175"/>
      <c r="H775" s="175"/>
      <c r="I775" s="175"/>
      <c r="J775" s="37"/>
      <c r="K775" s="157"/>
      <c r="L775" s="157"/>
      <c r="M775" s="157"/>
      <c r="N775" s="157"/>
      <c r="O775" s="157"/>
      <c r="P775" s="157"/>
      <c r="Q775" s="37"/>
      <c r="R775" s="37"/>
      <c r="S775" s="157"/>
      <c r="T775" s="157"/>
      <c r="U775" s="157"/>
      <c r="V775" s="157"/>
      <c r="W775" s="157"/>
      <c r="X775" s="157"/>
      <c r="Y775" s="37"/>
      <c r="Z775" s="37"/>
    </row>
    <row r="776" spans="1:26" ht="15" customHeight="1" x14ac:dyDescent="0.2">
      <c r="A776" s="14"/>
      <c r="B776" s="14"/>
      <c r="C776" s="14"/>
      <c r="D776" s="14"/>
      <c r="E776" s="14"/>
      <c r="F776" s="14"/>
      <c r="G776" s="175"/>
      <c r="H776" s="175"/>
      <c r="I776" s="175"/>
      <c r="J776" s="37"/>
      <c r="K776" s="157"/>
      <c r="L776" s="157"/>
      <c r="M776" s="157"/>
      <c r="N776" s="157"/>
      <c r="O776" s="157"/>
      <c r="P776" s="157"/>
      <c r="Q776" s="37"/>
      <c r="R776" s="37"/>
      <c r="S776" s="157"/>
      <c r="T776" s="157"/>
      <c r="U776" s="157"/>
      <c r="V776" s="157"/>
      <c r="W776" s="157"/>
      <c r="X776" s="157"/>
      <c r="Y776" s="37"/>
      <c r="Z776" s="37"/>
    </row>
    <row r="777" spans="1:26" ht="15" customHeight="1" x14ac:dyDescent="0.2">
      <c r="A777" s="14"/>
      <c r="B777" s="14"/>
      <c r="C777" s="14"/>
      <c r="D777" s="14"/>
      <c r="E777" s="14"/>
      <c r="F777" s="14"/>
      <c r="G777" s="175"/>
      <c r="H777" s="175"/>
      <c r="I777" s="175"/>
      <c r="J777" s="37"/>
      <c r="K777" s="157"/>
      <c r="L777" s="157"/>
      <c r="M777" s="157"/>
      <c r="N777" s="157"/>
      <c r="O777" s="157"/>
      <c r="P777" s="157"/>
      <c r="Q777" s="37"/>
      <c r="R777" s="37"/>
      <c r="S777" s="157"/>
      <c r="T777" s="157"/>
      <c r="U777" s="157"/>
      <c r="V777" s="157"/>
      <c r="W777" s="157"/>
      <c r="X777" s="157"/>
      <c r="Y777" s="37"/>
      <c r="Z777" s="37"/>
    </row>
    <row r="778" spans="1:26" ht="15" customHeight="1" x14ac:dyDescent="0.2">
      <c r="A778" s="14"/>
      <c r="B778" s="14"/>
      <c r="C778" s="14"/>
      <c r="D778" s="14"/>
      <c r="E778" s="14"/>
      <c r="F778" s="14"/>
      <c r="G778" s="175"/>
      <c r="H778" s="175"/>
      <c r="I778" s="175"/>
      <c r="J778" s="37"/>
      <c r="K778" s="157"/>
      <c r="L778" s="157"/>
      <c r="M778" s="157"/>
      <c r="N778" s="157"/>
      <c r="O778" s="157"/>
      <c r="P778" s="157"/>
      <c r="Q778" s="37"/>
      <c r="R778" s="37"/>
      <c r="S778" s="157"/>
      <c r="T778" s="157"/>
      <c r="U778" s="157"/>
      <c r="V778" s="157"/>
      <c r="W778" s="157"/>
      <c r="X778" s="157"/>
      <c r="Y778" s="37"/>
      <c r="Z778" s="37"/>
    </row>
    <row r="779" spans="1:26" ht="15" customHeight="1" x14ac:dyDescent="0.2">
      <c r="A779" s="155"/>
      <c r="B779" s="155"/>
      <c r="C779" s="155"/>
      <c r="D779" s="155"/>
      <c r="E779" s="155"/>
      <c r="F779" s="155"/>
      <c r="G779" s="174"/>
      <c r="H779" s="174"/>
      <c r="I779" s="174"/>
      <c r="J779" s="37"/>
      <c r="K779" s="157"/>
      <c r="L779" s="157"/>
      <c r="M779" s="157"/>
      <c r="N779" s="157"/>
      <c r="O779" s="157"/>
      <c r="P779" s="157"/>
      <c r="Q779" s="37"/>
      <c r="R779" s="37"/>
      <c r="S779" s="157"/>
      <c r="T779" s="157"/>
      <c r="U779" s="157"/>
      <c r="V779" s="157"/>
      <c r="W779" s="157"/>
      <c r="X779" s="157"/>
      <c r="Y779" s="37"/>
      <c r="Z779" s="37"/>
    </row>
    <row r="780" spans="1:26" ht="15" customHeight="1" x14ac:dyDescent="0.2">
      <c r="A780" s="14"/>
      <c r="B780" s="14"/>
      <c r="C780" s="14"/>
      <c r="D780" s="14"/>
      <c r="E780" s="14"/>
      <c r="F780" s="14"/>
      <c r="G780" s="175"/>
      <c r="H780" s="175"/>
      <c r="I780" s="175"/>
      <c r="J780" s="37"/>
      <c r="K780" s="157"/>
      <c r="L780" s="157"/>
      <c r="M780" s="157"/>
      <c r="N780" s="157"/>
      <c r="O780" s="157"/>
      <c r="P780" s="157"/>
      <c r="Q780" s="37"/>
      <c r="R780" s="37"/>
      <c r="S780" s="157"/>
      <c r="T780" s="157"/>
      <c r="U780" s="157"/>
      <c r="V780" s="157"/>
      <c r="W780" s="157"/>
      <c r="X780" s="157"/>
      <c r="Y780" s="37"/>
      <c r="Z780" s="37"/>
    </row>
    <row r="781" spans="1:26" ht="15" customHeight="1" x14ac:dyDescent="0.2">
      <c r="A781" s="14"/>
      <c r="B781" s="14"/>
      <c r="C781" s="14"/>
      <c r="D781" s="14"/>
      <c r="E781" s="14"/>
      <c r="F781" s="14"/>
      <c r="G781" s="175"/>
      <c r="H781" s="175"/>
      <c r="I781" s="175"/>
      <c r="J781" s="37"/>
      <c r="K781" s="157"/>
      <c r="L781" s="157"/>
      <c r="M781" s="157"/>
      <c r="N781" s="157"/>
      <c r="O781" s="157"/>
      <c r="P781" s="157"/>
      <c r="Q781" s="37"/>
      <c r="R781" s="37"/>
      <c r="S781" s="157"/>
      <c r="T781" s="157"/>
      <c r="U781" s="157"/>
      <c r="V781" s="157"/>
      <c r="W781" s="157"/>
      <c r="X781" s="157"/>
      <c r="Y781" s="37"/>
      <c r="Z781" s="37"/>
    </row>
    <row r="782" spans="1:26" ht="15" customHeight="1" x14ac:dyDescent="0.2">
      <c r="A782" s="14"/>
      <c r="B782" s="14"/>
      <c r="C782" s="14"/>
      <c r="D782" s="14"/>
      <c r="E782" s="14"/>
      <c r="F782" s="14"/>
      <c r="G782" s="175"/>
      <c r="H782" s="175"/>
      <c r="I782" s="175"/>
      <c r="J782" s="37"/>
      <c r="K782" s="157"/>
      <c r="L782" s="157"/>
      <c r="M782" s="157"/>
      <c r="N782" s="157"/>
      <c r="O782" s="157"/>
      <c r="P782" s="157"/>
      <c r="Q782" s="37"/>
      <c r="R782" s="37"/>
      <c r="S782" s="157"/>
      <c r="T782" s="157"/>
      <c r="U782" s="157"/>
      <c r="V782" s="157"/>
      <c r="W782" s="157"/>
      <c r="X782" s="157"/>
      <c r="Y782" s="37"/>
      <c r="Z782" s="37"/>
    </row>
    <row r="783" spans="1:26" ht="15" customHeight="1" x14ac:dyDescent="0.2">
      <c r="A783" s="14"/>
      <c r="B783" s="14"/>
      <c r="C783" s="14"/>
      <c r="D783" s="14"/>
      <c r="E783" s="14"/>
      <c r="F783" s="14"/>
      <c r="G783" s="175"/>
      <c r="H783" s="175"/>
      <c r="I783" s="175"/>
      <c r="J783" s="37"/>
      <c r="K783" s="157"/>
      <c r="L783" s="157"/>
      <c r="M783" s="157"/>
      <c r="N783" s="157"/>
      <c r="O783" s="157"/>
      <c r="P783" s="157"/>
      <c r="Q783" s="37"/>
      <c r="R783" s="37"/>
      <c r="S783" s="157"/>
      <c r="T783" s="157"/>
      <c r="U783" s="157"/>
      <c r="V783" s="157"/>
      <c r="W783" s="157"/>
      <c r="X783" s="157"/>
      <c r="Y783" s="37"/>
      <c r="Z783" s="37"/>
    </row>
    <row r="784" spans="1:26" ht="15" customHeight="1" x14ac:dyDescent="0.2">
      <c r="A784" s="14"/>
      <c r="B784" s="14"/>
      <c r="C784" s="14"/>
      <c r="D784" s="14"/>
      <c r="E784" s="14"/>
      <c r="F784" s="14"/>
      <c r="G784" s="175"/>
      <c r="H784" s="175"/>
      <c r="I784" s="175"/>
      <c r="J784" s="37"/>
      <c r="K784" s="157"/>
      <c r="L784" s="157"/>
      <c r="M784" s="157"/>
      <c r="N784" s="157"/>
      <c r="O784" s="157"/>
      <c r="P784" s="157"/>
      <c r="Q784" s="37"/>
      <c r="R784" s="37"/>
      <c r="S784" s="157"/>
      <c r="T784" s="157"/>
      <c r="U784" s="157"/>
      <c r="V784" s="157"/>
      <c r="W784" s="157"/>
      <c r="X784" s="157"/>
      <c r="Y784" s="37"/>
      <c r="Z784" s="37"/>
    </row>
    <row r="785" spans="1:26" ht="15" customHeight="1" x14ac:dyDescent="0.2">
      <c r="A785" s="14"/>
      <c r="B785" s="14"/>
      <c r="C785" s="14"/>
      <c r="D785" s="14"/>
      <c r="E785" s="14"/>
      <c r="F785" s="14"/>
      <c r="G785" s="175"/>
      <c r="H785" s="175"/>
      <c r="I785" s="175"/>
      <c r="J785" s="37"/>
      <c r="K785" s="157"/>
      <c r="L785" s="157"/>
      <c r="M785" s="157"/>
      <c r="N785" s="157"/>
      <c r="O785" s="157"/>
      <c r="P785" s="157"/>
      <c r="Q785" s="37"/>
      <c r="R785" s="37"/>
      <c r="S785" s="157"/>
      <c r="T785" s="157"/>
      <c r="U785" s="157"/>
      <c r="V785" s="157"/>
      <c r="W785" s="157"/>
      <c r="X785" s="157"/>
      <c r="Y785" s="37"/>
      <c r="Z785" s="37"/>
    </row>
    <row r="786" spans="1:26" ht="15" customHeight="1" x14ac:dyDescent="0.2">
      <c r="A786" s="14"/>
      <c r="B786" s="14"/>
      <c r="C786" s="14"/>
      <c r="D786" s="14"/>
      <c r="E786" s="14"/>
      <c r="F786" s="14"/>
      <c r="G786" s="175"/>
      <c r="H786" s="175"/>
      <c r="I786" s="175"/>
      <c r="J786" s="37"/>
      <c r="K786" s="157"/>
      <c r="L786" s="157"/>
      <c r="M786" s="157"/>
      <c r="N786" s="157"/>
      <c r="O786" s="157"/>
      <c r="P786" s="157"/>
      <c r="Q786" s="37"/>
      <c r="R786" s="37"/>
      <c r="S786" s="157"/>
      <c r="T786" s="157"/>
      <c r="U786" s="157"/>
      <c r="V786" s="157"/>
      <c r="W786" s="157"/>
      <c r="X786" s="157"/>
      <c r="Y786" s="37"/>
      <c r="Z786" s="37"/>
    </row>
    <row r="787" spans="1:26" ht="15" customHeight="1" x14ac:dyDescent="0.2">
      <c r="A787" s="14"/>
      <c r="B787" s="14"/>
      <c r="C787" s="14"/>
      <c r="D787" s="14"/>
      <c r="E787" s="14"/>
      <c r="F787" s="14"/>
      <c r="G787" s="175"/>
      <c r="H787" s="175"/>
      <c r="I787" s="175"/>
      <c r="J787" s="37"/>
      <c r="K787" s="157"/>
      <c r="L787" s="157"/>
      <c r="M787" s="157"/>
      <c r="N787" s="157"/>
      <c r="O787" s="157"/>
      <c r="P787" s="157"/>
      <c r="Q787" s="37"/>
      <c r="R787" s="37"/>
      <c r="S787" s="157"/>
      <c r="T787" s="157"/>
      <c r="U787" s="157"/>
      <c r="V787" s="157"/>
      <c r="W787" s="157"/>
      <c r="X787" s="157"/>
      <c r="Y787" s="37"/>
      <c r="Z787" s="37"/>
    </row>
    <row r="788" spans="1:26" ht="15" customHeight="1" x14ac:dyDescent="0.2">
      <c r="A788" s="14"/>
      <c r="B788" s="14"/>
      <c r="C788" s="14"/>
      <c r="D788" s="14"/>
      <c r="E788" s="14"/>
      <c r="F788" s="14"/>
      <c r="G788" s="175"/>
      <c r="H788" s="175"/>
      <c r="I788" s="175"/>
      <c r="J788" s="37"/>
      <c r="K788" s="157"/>
      <c r="L788" s="157"/>
      <c r="M788" s="157"/>
      <c r="N788" s="157"/>
      <c r="O788" s="157"/>
      <c r="P788" s="157"/>
      <c r="Q788" s="37"/>
      <c r="R788" s="37"/>
      <c r="S788" s="157"/>
      <c r="T788" s="157"/>
      <c r="U788" s="157"/>
      <c r="V788" s="157"/>
      <c r="W788" s="157"/>
      <c r="X788" s="157"/>
      <c r="Y788" s="37"/>
      <c r="Z788" s="37"/>
    </row>
    <row r="789" spans="1:26" ht="15" customHeight="1" x14ac:dyDescent="0.2">
      <c r="A789" s="155"/>
      <c r="B789" s="155"/>
      <c r="C789" s="155"/>
      <c r="D789" s="155"/>
      <c r="E789" s="155"/>
      <c r="F789" s="155"/>
      <c r="G789" s="174"/>
      <c r="H789" s="174"/>
      <c r="I789" s="174"/>
      <c r="J789" s="37"/>
      <c r="K789" s="157"/>
      <c r="L789" s="157"/>
      <c r="M789" s="157"/>
      <c r="N789" s="157"/>
      <c r="O789" s="157"/>
      <c r="P789" s="157"/>
      <c r="Q789" s="37"/>
      <c r="R789" s="37"/>
      <c r="S789" s="157"/>
      <c r="T789" s="157"/>
      <c r="U789" s="157"/>
      <c r="V789" s="157"/>
      <c r="W789" s="157"/>
      <c r="X789" s="157"/>
      <c r="Y789" s="37"/>
      <c r="Z789" s="37"/>
    </row>
    <row r="790" spans="1:26" ht="15" customHeight="1" x14ac:dyDescent="0.2">
      <c r="A790" s="155"/>
      <c r="B790" s="155"/>
      <c r="C790" s="155"/>
      <c r="D790" s="155"/>
      <c r="E790" s="155"/>
      <c r="F790" s="155"/>
      <c r="G790" s="174"/>
      <c r="H790" s="174"/>
      <c r="I790" s="174"/>
      <c r="J790" s="37"/>
      <c r="K790" s="157"/>
      <c r="L790" s="157"/>
      <c r="M790" s="157"/>
      <c r="N790" s="157"/>
      <c r="O790" s="157"/>
      <c r="P790" s="157"/>
      <c r="Q790" s="37"/>
      <c r="R790" s="37"/>
      <c r="S790" s="157"/>
      <c r="T790" s="157"/>
      <c r="U790" s="157"/>
      <c r="V790" s="157"/>
      <c r="W790" s="157"/>
      <c r="X790" s="157"/>
      <c r="Y790" s="37"/>
      <c r="Z790" s="37"/>
    </row>
    <row r="791" spans="1:26" ht="15" customHeight="1" x14ac:dyDescent="0.2">
      <c r="A791" s="14"/>
      <c r="B791" s="14"/>
      <c r="C791" s="14"/>
      <c r="D791" s="14"/>
      <c r="E791" s="14"/>
      <c r="F791" s="14"/>
      <c r="G791" s="175"/>
      <c r="H791" s="175"/>
      <c r="I791" s="175"/>
      <c r="J791" s="37"/>
      <c r="K791" s="157"/>
      <c r="L791" s="157"/>
      <c r="M791" s="157"/>
      <c r="N791" s="157"/>
      <c r="O791" s="157"/>
      <c r="P791" s="157"/>
      <c r="Q791" s="37"/>
      <c r="R791" s="37"/>
      <c r="S791" s="157"/>
      <c r="T791" s="157"/>
      <c r="U791" s="157"/>
      <c r="V791" s="157"/>
      <c r="W791" s="157"/>
      <c r="X791" s="157"/>
      <c r="Y791" s="37"/>
      <c r="Z791" s="37"/>
    </row>
    <row r="792" spans="1:26" ht="15" customHeight="1" x14ac:dyDescent="0.2">
      <c r="A792" s="14"/>
      <c r="B792" s="14"/>
      <c r="C792" s="14"/>
      <c r="D792" s="14"/>
      <c r="E792" s="14"/>
      <c r="F792" s="14"/>
      <c r="G792" s="175"/>
      <c r="H792" s="175"/>
      <c r="I792" s="175"/>
      <c r="J792" s="37"/>
      <c r="K792" s="157"/>
      <c r="L792" s="157"/>
      <c r="M792" s="157"/>
      <c r="N792" s="157"/>
      <c r="O792" s="157"/>
      <c r="P792" s="157"/>
      <c r="Q792" s="37"/>
      <c r="R792" s="37"/>
      <c r="S792" s="157"/>
      <c r="T792" s="157"/>
      <c r="U792" s="157"/>
      <c r="V792" s="157"/>
      <c r="W792" s="157"/>
      <c r="X792" s="157"/>
      <c r="Y792" s="37"/>
      <c r="Z792" s="37"/>
    </row>
    <row r="793" spans="1:26" ht="15" customHeight="1" x14ac:dyDescent="0.2">
      <c r="A793" s="14"/>
      <c r="B793" s="14"/>
      <c r="C793" s="14"/>
      <c r="D793" s="14"/>
      <c r="E793" s="14"/>
      <c r="F793" s="14"/>
      <c r="G793" s="175"/>
      <c r="H793" s="175"/>
      <c r="I793" s="175"/>
      <c r="J793" s="37"/>
      <c r="K793" s="157"/>
      <c r="L793" s="157"/>
      <c r="M793" s="157"/>
      <c r="N793" s="157"/>
      <c r="O793" s="157"/>
      <c r="P793" s="157"/>
      <c r="Q793" s="37"/>
      <c r="R793" s="37"/>
      <c r="S793" s="157"/>
      <c r="T793" s="157"/>
      <c r="U793" s="157"/>
      <c r="V793" s="157"/>
      <c r="W793" s="157"/>
      <c r="X793" s="157"/>
      <c r="Y793" s="37"/>
      <c r="Z793" s="37"/>
    </row>
    <row r="794" spans="1:26" ht="15" customHeight="1" x14ac:dyDescent="0.2">
      <c r="A794" s="14"/>
      <c r="B794" s="14"/>
      <c r="C794" s="14"/>
      <c r="D794" s="14"/>
      <c r="E794" s="14"/>
      <c r="F794" s="14"/>
      <c r="G794" s="175"/>
      <c r="H794" s="175"/>
      <c r="I794" s="175"/>
      <c r="J794" s="37"/>
      <c r="K794" s="157"/>
      <c r="L794" s="157"/>
      <c r="M794" s="157"/>
      <c r="N794" s="157"/>
      <c r="O794" s="157"/>
      <c r="P794" s="157"/>
      <c r="Q794" s="37"/>
      <c r="R794" s="37"/>
      <c r="S794" s="157"/>
      <c r="T794" s="157"/>
      <c r="U794" s="157"/>
      <c r="V794" s="157"/>
      <c r="W794" s="157"/>
      <c r="X794" s="157"/>
      <c r="Y794" s="37"/>
      <c r="Z794" s="37"/>
    </row>
    <row r="795" spans="1:26" ht="15" customHeight="1" x14ac:dyDescent="0.2">
      <c r="A795" s="14"/>
      <c r="B795" s="14"/>
      <c r="C795" s="14"/>
      <c r="D795" s="14"/>
      <c r="E795" s="14"/>
      <c r="F795" s="14"/>
      <c r="G795" s="175"/>
      <c r="H795" s="175"/>
      <c r="I795" s="175"/>
      <c r="J795" s="37"/>
      <c r="K795" s="157"/>
      <c r="L795" s="157"/>
      <c r="M795" s="157"/>
      <c r="N795" s="157"/>
      <c r="O795" s="157"/>
      <c r="P795" s="157"/>
      <c r="Q795" s="37"/>
      <c r="R795" s="37"/>
      <c r="S795" s="157"/>
      <c r="T795" s="157"/>
      <c r="U795" s="157"/>
      <c r="V795" s="157"/>
      <c r="W795" s="157"/>
      <c r="X795" s="157"/>
      <c r="Y795" s="37"/>
      <c r="Z795" s="37"/>
    </row>
    <row r="796" spans="1:26" ht="15" customHeight="1" x14ac:dyDescent="0.2">
      <c r="A796" s="14"/>
      <c r="B796" s="14"/>
      <c r="C796" s="14"/>
      <c r="D796" s="14"/>
      <c r="E796" s="14"/>
      <c r="F796" s="14"/>
      <c r="G796" s="175"/>
      <c r="H796" s="175"/>
      <c r="I796" s="175"/>
      <c r="J796" s="37"/>
      <c r="K796" s="157"/>
      <c r="L796" s="157"/>
      <c r="M796" s="157"/>
      <c r="N796" s="157"/>
      <c r="O796" s="157"/>
      <c r="P796" s="157"/>
      <c r="Q796" s="37"/>
      <c r="R796" s="37"/>
      <c r="S796" s="157"/>
      <c r="T796" s="157"/>
      <c r="U796" s="157"/>
      <c r="V796" s="157"/>
      <c r="W796" s="157"/>
      <c r="X796" s="157"/>
      <c r="Y796" s="37"/>
      <c r="Z796" s="37"/>
    </row>
    <row r="797" spans="1:26" ht="15" customHeight="1" x14ac:dyDescent="0.2">
      <c r="A797" s="14"/>
      <c r="B797" s="14"/>
      <c r="C797" s="14"/>
      <c r="D797" s="14"/>
      <c r="E797" s="14"/>
      <c r="F797" s="14"/>
      <c r="G797" s="175"/>
      <c r="H797" s="175"/>
      <c r="I797" s="175"/>
      <c r="J797" s="37"/>
      <c r="K797" s="157"/>
      <c r="L797" s="157"/>
      <c r="M797" s="157"/>
      <c r="N797" s="157"/>
      <c r="O797" s="157"/>
      <c r="P797" s="157"/>
      <c r="Q797" s="37"/>
      <c r="R797" s="37"/>
      <c r="S797" s="157"/>
      <c r="T797" s="157"/>
      <c r="U797" s="157"/>
      <c r="V797" s="157"/>
      <c r="W797" s="157"/>
      <c r="X797" s="157"/>
      <c r="Y797" s="37"/>
      <c r="Z797" s="37"/>
    </row>
    <row r="798" spans="1:26" ht="15" customHeight="1" x14ac:dyDescent="0.2">
      <c r="A798" s="14"/>
      <c r="B798" s="14"/>
      <c r="C798" s="14"/>
      <c r="D798" s="14"/>
      <c r="E798" s="14"/>
      <c r="F798" s="14"/>
      <c r="G798" s="175"/>
      <c r="H798" s="175"/>
      <c r="I798" s="175"/>
      <c r="J798" s="37"/>
      <c r="K798" s="157"/>
      <c r="L798" s="157"/>
      <c r="M798" s="157"/>
      <c r="N798" s="157"/>
      <c r="O798" s="157"/>
      <c r="P798" s="157"/>
      <c r="Q798" s="37"/>
      <c r="R798" s="37"/>
      <c r="S798" s="157"/>
      <c r="T798" s="157"/>
      <c r="U798" s="157"/>
      <c r="V798" s="157"/>
      <c r="W798" s="157"/>
      <c r="X798" s="157"/>
      <c r="Y798" s="37"/>
      <c r="Z798" s="37"/>
    </row>
    <row r="799" spans="1:26" ht="15" customHeight="1" x14ac:dyDescent="0.2">
      <c r="A799" s="14"/>
      <c r="B799" s="14"/>
      <c r="C799" s="14"/>
      <c r="D799" s="14"/>
      <c r="E799" s="14"/>
      <c r="F799" s="14"/>
      <c r="G799" s="175"/>
      <c r="H799" s="175"/>
      <c r="I799" s="175"/>
      <c r="J799" s="37"/>
      <c r="K799" s="157"/>
      <c r="L799" s="157"/>
      <c r="M799" s="157"/>
      <c r="N799" s="157"/>
      <c r="O799" s="157"/>
      <c r="P799" s="157"/>
      <c r="Q799" s="37"/>
      <c r="R799" s="37"/>
      <c r="S799" s="157"/>
      <c r="T799" s="157"/>
      <c r="U799" s="157"/>
      <c r="V799" s="157"/>
      <c r="W799" s="157"/>
      <c r="X799" s="157"/>
      <c r="Y799" s="37"/>
      <c r="Z799" s="37"/>
    </row>
    <row r="800" spans="1:26" ht="15" customHeight="1" x14ac:dyDescent="0.2">
      <c r="A800" s="14"/>
      <c r="B800" s="14"/>
      <c r="C800" s="14"/>
      <c r="D800" s="14"/>
      <c r="E800" s="14"/>
      <c r="F800" s="14"/>
      <c r="G800" s="175"/>
      <c r="H800" s="175"/>
      <c r="I800" s="175"/>
      <c r="J800" s="37"/>
      <c r="K800" s="157"/>
      <c r="L800" s="157"/>
      <c r="M800" s="157"/>
      <c r="N800" s="157"/>
      <c r="O800" s="157"/>
      <c r="P800" s="157"/>
      <c r="Q800" s="37"/>
      <c r="R800" s="37"/>
      <c r="S800" s="157"/>
      <c r="T800" s="157"/>
      <c r="U800" s="157"/>
      <c r="V800" s="157"/>
      <c r="W800" s="157"/>
      <c r="X800" s="157"/>
      <c r="Y800" s="37"/>
      <c r="Z800" s="37"/>
    </row>
    <row r="801" spans="1:26" ht="15" customHeight="1" x14ac:dyDescent="0.2">
      <c r="A801" s="14"/>
      <c r="B801" s="14"/>
      <c r="C801" s="14"/>
      <c r="D801" s="14"/>
      <c r="E801" s="14"/>
      <c r="F801" s="14"/>
      <c r="G801" s="175"/>
      <c r="H801" s="175"/>
      <c r="I801" s="175"/>
      <c r="J801" s="37"/>
      <c r="K801" s="157"/>
      <c r="L801" s="157"/>
      <c r="M801" s="157"/>
      <c r="N801" s="157"/>
      <c r="O801" s="157"/>
      <c r="P801" s="157"/>
      <c r="Q801" s="37"/>
      <c r="R801" s="37"/>
      <c r="S801" s="157"/>
      <c r="T801" s="157"/>
      <c r="U801" s="157"/>
      <c r="V801" s="157"/>
      <c r="W801" s="157"/>
      <c r="X801" s="157"/>
      <c r="Y801" s="37"/>
      <c r="Z801" s="37"/>
    </row>
    <row r="802" spans="1:26" ht="15" customHeight="1" x14ac:dyDescent="0.2">
      <c r="A802" s="14"/>
      <c r="B802" s="14"/>
      <c r="C802" s="14"/>
      <c r="D802" s="14"/>
      <c r="E802" s="14"/>
      <c r="F802" s="14"/>
      <c r="G802" s="175"/>
      <c r="H802" s="175"/>
      <c r="I802" s="175"/>
      <c r="J802" s="37"/>
      <c r="K802" s="157"/>
      <c r="L802" s="157"/>
      <c r="M802" s="157"/>
      <c r="N802" s="157"/>
      <c r="O802" s="157"/>
      <c r="P802" s="157"/>
      <c r="Q802" s="37"/>
      <c r="R802" s="37"/>
      <c r="S802" s="157"/>
      <c r="T802" s="157"/>
      <c r="U802" s="157"/>
      <c r="V802" s="157"/>
      <c r="W802" s="157"/>
      <c r="X802" s="157"/>
      <c r="Y802" s="37"/>
      <c r="Z802" s="37"/>
    </row>
    <row r="803" spans="1:26" ht="15" customHeight="1" x14ac:dyDescent="0.2">
      <c r="A803" s="14"/>
      <c r="B803" s="14"/>
      <c r="C803" s="14"/>
      <c r="D803" s="14"/>
      <c r="E803" s="14"/>
      <c r="F803" s="14"/>
      <c r="G803" s="175"/>
      <c r="H803" s="175"/>
      <c r="I803" s="175"/>
      <c r="J803" s="37"/>
      <c r="K803" s="157"/>
      <c r="L803" s="157"/>
      <c r="M803" s="157"/>
      <c r="N803" s="157"/>
      <c r="O803" s="157"/>
      <c r="P803" s="157"/>
      <c r="Q803" s="37"/>
      <c r="R803" s="37"/>
      <c r="S803" s="157"/>
      <c r="T803" s="157"/>
      <c r="U803" s="157"/>
      <c r="V803" s="157"/>
      <c r="W803" s="157"/>
      <c r="X803" s="157"/>
      <c r="Y803" s="37"/>
      <c r="Z803" s="37"/>
    </row>
    <row r="804" spans="1:26" ht="15" customHeight="1" x14ac:dyDescent="0.2">
      <c r="A804" s="14"/>
      <c r="B804" s="14"/>
      <c r="C804" s="14"/>
      <c r="D804" s="14"/>
      <c r="E804" s="14"/>
      <c r="F804" s="14"/>
      <c r="G804" s="175"/>
      <c r="H804" s="175"/>
      <c r="I804" s="175"/>
      <c r="J804" s="37"/>
      <c r="K804" s="157"/>
      <c r="L804" s="157"/>
      <c r="M804" s="157"/>
      <c r="N804" s="157"/>
      <c r="O804" s="157"/>
      <c r="P804" s="157"/>
      <c r="Q804" s="37"/>
      <c r="R804" s="37"/>
      <c r="S804" s="157"/>
      <c r="T804" s="157"/>
      <c r="U804" s="157"/>
      <c r="V804" s="157"/>
      <c r="W804" s="157"/>
      <c r="X804" s="157"/>
      <c r="Y804" s="37"/>
      <c r="Z804" s="37"/>
    </row>
    <row r="805" spans="1:26" ht="15" customHeight="1" x14ac:dyDescent="0.2">
      <c r="A805" s="14"/>
      <c r="B805" s="14"/>
      <c r="C805" s="14"/>
      <c r="D805" s="14"/>
      <c r="E805" s="14"/>
      <c r="F805" s="14"/>
      <c r="G805" s="175"/>
      <c r="H805" s="175"/>
      <c r="I805" s="175"/>
      <c r="J805" s="37"/>
      <c r="K805" s="157"/>
      <c r="L805" s="157"/>
      <c r="M805" s="157"/>
      <c r="N805" s="157"/>
      <c r="O805" s="157"/>
      <c r="P805" s="157"/>
      <c r="Q805" s="37"/>
      <c r="R805" s="37"/>
      <c r="S805" s="157"/>
      <c r="T805" s="157"/>
      <c r="U805" s="157"/>
      <c r="V805" s="157"/>
      <c r="W805" s="157"/>
      <c r="X805" s="157"/>
      <c r="Y805" s="37"/>
      <c r="Z805" s="37"/>
    </row>
    <row r="806" spans="1:26" ht="15" customHeight="1" x14ac:dyDescent="0.2">
      <c r="A806" s="14"/>
      <c r="B806" s="14"/>
      <c r="C806" s="14"/>
      <c r="D806" s="14"/>
      <c r="E806" s="14"/>
      <c r="F806" s="14"/>
      <c r="G806" s="175"/>
      <c r="H806" s="175"/>
      <c r="I806" s="175"/>
      <c r="J806" s="37"/>
      <c r="K806" s="157"/>
      <c r="L806" s="157"/>
      <c r="M806" s="157"/>
      <c r="N806" s="157"/>
      <c r="O806" s="157"/>
      <c r="P806" s="157"/>
      <c r="Q806" s="37"/>
      <c r="R806" s="37"/>
      <c r="S806" s="157"/>
      <c r="T806" s="157"/>
      <c r="U806" s="157"/>
      <c r="V806" s="157"/>
      <c r="W806" s="157"/>
      <c r="X806" s="157"/>
      <c r="Y806" s="37"/>
      <c r="Z806" s="37"/>
    </row>
    <row r="807" spans="1:26" ht="15" customHeight="1" x14ac:dyDescent="0.2">
      <c r="A807" s="155"/>
      <c r="B807" s="155"/>
      <c r="C807" s="155"/>
      <c r="D807" s="155"/>
      <c r="E807" s="155"/>
      <c r="F807" s="155"/>
      <c r="G807" s="174"/>
      <c r="H807" s="174"/>
      <c r="I807" s="174"/>
      <c r="J807" s="37"/>
      <c r="K807" s="157"/>
      <c r="L807" s="157"/>
      <c r="M807" s="157"/>
      <c r="N807" s="157"/>
      <c r="O807" s="157"/>
      <c r="P807" s="157"/>
      <c r="Q807" s="37"/>
      <c r="R807" s="37"/>
      <c r="S807" s="157"/>
      <c r="T807" s="157"/>
      <c r="U807" s="157"/>
      <c r="V807" s="157"/>
      <c r="W807" s="157"/>
      <c r="X807" s="157"/>
      <c r="Y807" s="37"/>
      <c r="Z807" s="37"/>
    </row>
    <row r="808" spans="1:26" ht="15" customHeight="1" x14ac:dyDescent="0.2">
      <c r="A808" s="14"/>
      <c r="B808" s="14"/>
      <c r="C808" s="14"/>
      <c r="D808" s="14"/>
      <c r="E808" s="14"/>
      <c r="F808" s="14"/>
      <c r="G808" s="175"/>
      <c r="H808" s="175"/>
      <c r="I808" s="175"/>
      <c r="J808" s="37"/>
      <c r="K808" s="157"/>
      <c r="L808" s="157"/>
      <c r="M808" s="157"/>
      <c r="N808" s="157"/>
      <c r="O808" s="157"/>
      <c r="P808" s="157"/>
      <c r="Q808" s="37"/>
      <c r="R808" s="37"/>
      <c r="S808" s="157"/>
      <c r="T808" s="157"/>
      <c r="U808" s="157"/>
      <c r="V808" s="157"/>
      <c r="W808" s="157"/>
      <c r="X808" s="157"/>
      <c r="Y808" s="37"/>
      <c r="Z808" s="37"/>
    </row>
    <row r="809" spans="1:26" ht="15" customHeight="1" x14ac:dyDescent="0.2">
      <c r="A809" s="14"/>
      <c r="B809" s="14"/>
      <c r="C809" s="14"/>
      <c r="D809" s="14"/>
      <c r="E809" s="14"/>
      <c r="F809" s="14"/>
      <c r="G809" s="175"/>
      <c r="H809" s="175"/>
      <c r="I809" s="175"/>
      <c r="J809" s="37"/>
      <c r="K809" s="157"/>
      <c r="L809" s="157"/>
      <c r="M809" s="157"/>
      <c r="N809" s="157"/>
      <c r="O809" s="157"/>
      <c r="P809" s="157"/>
      <c r="Q809" s="37"/>
      <c r="R809" s="37"/>
      <c r="S809" s="157"/>
      <c r="T809" s="157"/>
      <c r="U809" s="157"/>
      <c r="V809" s="157"/>
      <c r="W809" s="157"/>
      <c r="X809" s="157"/>
      <c r="Y809" s="37"/>
      <c r="Z809" s="37"/>
    </row>
    <row r="810" spans="1:26" ht="15.75" customHeight="1" x14ac:dyDescent="0.2">
      <c r="A810" s="14"/>
      <c r="B810" s="14"/>
      <c r="C810" s="14"/>
      <c r="D810" s="14"/>
      <c r="E810" s="14"/>
      <c r="F810" s="14"/>
      <c r="G810" s="175"/>
      <c r="H810" s="175"/>
      <c r="I810" s="175"/>
      <c r="J810" s="37"/>
      <c r="K810" s="157"/>
      <c r="L810" s="157"/>
      <c r="M810" s="157"/>
      <c r="N810" s="157"/>
      <c r="O810" s="157"/>
      <c r="P810" s="157"/>
      <c r="Q810" s="37"/>
      <c r="R810" s="37"/>
      <c r="S810" s="157"/>
      <c r="T810" s="157"/>
      <c r="U810" s="157"/>
      <c r="V810" s="157"/>
      <c r="W810" s="157"/>
      <c r="X810" s="157"/>
      <c r="Y810" s="37"/>
      <c r="Z810" s="37"/>
    </row>
    <row r="811" spans="1:26" ht="15" customHeight="1" x14ac:dyDescent="0.2">
      <c r="A811" s="155"/>
      <c r="B811" s="155"/>
      <c r="C811" s="155"/>
      <c r="D811" s="155"/>
      <c r="E811" s="155"/>
      <c r="F811" s="155"/>
      <c r="G811" s="174"/>
      <c r="H811" s="174"/>
      <c r="I811" s="174"/>
      <c r="J811" s="37"/>
      <c r="K811" s="157"/>
      <c r="L811" s="157"/>
      <c r="M811" s="157"/>
      <c r="N811" s="157"/>
      <c r="O811" s="157"/>
      <c r="P811" s="157"/>
      <c r="Q811" s="37"/>
      <c r="R811" s="37"/>
      <c r="S811" s="157"/>
      <c r="T811" s="157"/>
      <c r="U811" s="157"/>
      <c r="V811" s="157"/>
      <c r="W811" s="157"/>
      <c r="X811" s="157"/>
      <c r="Y811" s="37"/>
      <c r="Z811" s="37"/>
    </row>
    <row r="812" spans="1:26" ht="15" customHeight="1" x14ac:dyDescent="0.2">
      <c r="A812" s="155"/>
      <c r="B812" s="155"/>
      <c r="C812" s="155"/>
      <c r="D812" s="155"/>
      <c r="E812" s="155"/>
      <c r="F812" s="155"/>
      <c r="G812" s="174"/>
      <c r="H812" s="174"/>
      <c r="I812" s="174"/>
      <c r="J812" s="37"/>
      <c r="K812" s="157"/>
      <c r="L812" s="157"/>
      <c r="M812" s="157"/>
      <c r="N812" s="157"/>
      <c r="O812" s="157"/>
      <c r="P812" s="157"/>
      <c r="Q812" s="37"/>
      <c r="R812" s="37"/>
      <c r="S812" s="157"/>
      <c r="T812" s="157"/>
      <c r="U812" s="157"/>
      <c r="V812" s="157"/>
      <c r="W812" s="157"/>
      <c r="X812" s="157"/>
      <c r="Y812" s="37"/>
      <c r="Z812" s="37"/>
    </row>
    <row r="813" spans="1:26" ht="15" customHeight="1" x14ac:dyDescent="0.2">
      <c r="A813" s="14"/>
      <c r="B813" s="14"/>
      <c r="C813" s="14"/>
      <c r="D813" s="14"/>
      <c r="E813" s="14"/>
      <c r="F813" s="14"/>
      <c r="G813" s="175"/>
      <c r="H813" s="175"/>
      <c r="I813" s="175"/>
      <c r="J813" s="37"/>
      <c r="K813" s="157"/>
      <c r="L813" s="157"/>
      <c r="M813" s="157"/>
      <c r="N813" s="157"/>
      <c r="O813" s="157"/>
      <c r="P813" s="157"/>
      <c r="Q813" s="37"/>
      <c r="R813" s="37"/>
      <c r="S813" s="157"/>
      <c r="T813" s="157"/>
      <c r="U813" s="157"/>
      <c r="V813" s="157"/>
      <c r="W813" s="157"/>
      <c r="X813" s="157"/>
      <c r="Y813" s="37"/>
      <c r="Z813" s="37"/>
    </row>
    <row r="814" spans="1:26" ht="15" customHeight="1" x14ac:dyDescent="0.2">
      <c r="A814" s="14"/>
      <c r="B814" s="14"/>
      <c r="C814" s="14"/>
      <c r="D814" s="14"/>
      <c r="E814" s="14"/>
      <c r="F814" s="14"/>
      <c r="G814" s="175"/>
      <c r="H814" s="175"/>
      <c r="I814" s="175"/>
      <c r="J814" s="37"/>
      <c r="K814" s="157"/>
      <c r="L814" s="157"/>
      <c r="M814" s="157"/>
      <c r="N814" s="157"/>
      <c r="O814" s="157"/>
      <c r="P814" s="157"/>
      <c r="Q814" s="37"/>
      <c r="R814" s="37"/>
      <c r="S814" s="157"/>
      <c r="T814" s="157"/>
      <c r="U814" s="157"/>
      <c r="V814" s="157"/>
      <c r="W814" s="157"/>
      <c r="X814" s="157"/>
      <c r="Y814" s="37"/>
      <c r="Z814" s="37"/>
    </row>
    <row r="815" spans="1:26" ht="15" customHeight="1" x14ac:dyDescent="0.2">
      <c r="A815" s="14"/>
      <c r="B815" s="14"/>
      <c r="C815" s="14"/>
      <c r="D815" s="14"/>
      <c r="E815" s="14"/>
      <c r="F815" s="14"/>
      <c r="G815" s="175"/>
      <c r="H815" s="175"/>
      <c r="I815" s="175"/>
      <c r="J815" s="37"/>
      <c r="K815" s="157"/>
      <c r="L815" s="157"/>
      <c r="M815" s="157"/>
      <c r="N815" s="157"/>
      <c r="O815" s="157"/>
      <c r="P815" s="157"/>
      <c r="Q815" s="37"/>
      <c r="R815" s="37"/>
      <c r="S815" s="157"/>
      <c r="T815" s="157"/>
      <c r="U815" s="157"/>
      <c r="V815" s="157"/>
      <c r="W815" s="157"/>
      <c r="X815" s="157"/>
      <c r="Y815" s="37"/>
      <c r="Z815" s="37"/>
    </row>
    <row r="816" spans="1:26" ht="15" customHeight="1" x14ac:dyDescent="0.2">
      <c r="A816" s="14"/>
      <c r="B816" s="14"/>
      <c r="C816" s="14"/>
      <c r="D816" s="14"/>
      <c r="E816" s="14"/>
      <c r="F816" s="14"/>
      <c r="G816" s="175"/>
      <c r="H816" s="175"/>
      <c r="I816" s="175"/>
      <c r="J816" s="37"/>
      <c r="K816" s="157"/>
      <c r="L816" s="157"/>
      <c r="M816" s="157"/>
      <c r="N816" s="157"/>
      <c r="O816" s="157"/>
      <c r="P816" s="157"/>
      <c r="Q816" s="37"/>
      <c r="R816" s="37"/>
      <c r="S816" s="157"/>
      <c r="T816" s="157"/>
      <c r="U816" s="157"/>
      <c r="V816" s="157"/>
      <c r="W816" s="157"/>
      <c r="X816" s="157"/>
      <c r="Y816" s="37"/>
      <c r="Z816" s="37"/>
    </row>
    <row r="817" spans="1:26" ht="15" customHeight="1" x14ac:dyDescent="0.2">
      <c r="A817" s="14"/>
      <c r="B817" s="14"/>
      <c r="C817" s="14"/>
      <c r="D817" s="14"/>
      <c r="E817" s="14"/>
      <c r="F817" s="14"/>
      <c r="G817" s="175"/>
      <c r="H817" s="175"/>
      <c r="I817" s="175"/>
      <c r="J817" s="37"/>
      <c r="K817" s="157"/>
      <c r="L817" s="157"/>
      <c r="M817" s="157"/>
      <c r="N817" s="157"/>
      <c r="O817" s="157"/>
      <c r="P817" s="157"/>
      <c r="Q817" s="37"/>
      <c r="R817" s="37"/>
      <c r="S817" s="157"/>
      <c r="T817" s="157"/>
      <c r="U817" s="157"/>
      <c r="V817" s="157"/>
      <c r="W817" s="157"/>
      <c r="X817" s="157"/>
      <c r="Y817" s="37"/>
      <c r="Z817" s="37"/>
    </row>
    <row r="818" spans="1:26" ht="15" customHeight="1" x14ac:dyDescent="0.2">
      <c r="A818" s="155"/>
      <c r="B818" s="155"/>
      <c r="C818" s="155"/>
      <c r="D818" s="155"/>
      <c r="E818" s="155"/>
      <c r="F818" s="155"/>
      <c r="G818" s="174"/>
      <c r="H818" s="174"/>
      <c r="I818" s="174"/>
      <c r="J818" s="37"/>
      <c r="K818" s="157"/>
      <c r="L818" s="157"/>
      <c r="M818" s="157"/>
      <c r="N818" s="157"/>
      <c r="O818" s="157"/>
      <c r="P818" s="157"/>
      <c r="Q818" s="37"/>
      <c r="R818" s="37"/>
      <c r="S818" s="157"/>
      <c r="T818" s="157"/>
      <c r="U818" s="157"/>
      <c r="V818" s="157"/>
      <c r="W818" s="157"/>
      <c r="X818" s="157"/>
      <c r="Y818" s="37"/>
      <c r="Z818" s="37"/>
    </row>
    <row r="819" spans="1:26" ht="15.75" customHeight="1" x14ac:dyDescent="0.2">
      <c r="A819" s="14"/>
      <c r="B819" s="14"/>
      <c r="C819" s="14"/>
      <c r="D819" s="14"/>
      <c r="E819" s="14"/>
      <c r="F819" s="14"/>
      <c r="G819" s="175"/>
      <c r="H819" s="175"/>
      <c r="I819" s="175"/>
      <c r="J819" s="37"/>
      <c r="K819" s="157"/>
      <c r="L819" s="157"/>
      <c r="M819" s="157"/>
      <c r="N819" s="157"/>
      <c r="O819" s="157"/>
      <c r="P819" s="157"/>
      <c r="Q819" s="37"/>
      <c r="R819" s="37"/>
      <c r="S819" s="157"/>
      <c r="T819" s="157"/>
      <c r="U819" s="157"/>
      <c r="V819" s="157"/>
      <c r="W819" s="157"/>
      <c r="X819" s="157"/>
      <c r="Y819" s="37"/>
      <c r="Z819" s="37"/>
    </row>
    <row r="820" spans="1:26" ht="15.75" customHeight="1" x14ac:dyDescent="0.2">
      <c r="A820" s="14"/>
      <c r="B820" s="14"/>
      <c r="C820" s="14"/>
      <c r="D820" s="14"/>
      <c r="E820" s="14"/>
      <c r="F820" s="14"/>
      <c r="G820" s="175"/>
      <c r="H820" s="175"/>
      <c r="I820" s="175"/>
      <c r="J820" s="37"/>
      <c r="K820" s="157"/>
      <c r="L820" s="157"/>
      <c r="M820" s="157"/>
      <c r="N820" s="157"/>
      <c r="O820" s="157"/>
      <c r="P820" s="157"/>
      <c r="Q820" s="37"/>
      <c r="R820" s="37"/>
      <c r="S820" s="157"/>
      <c r="T820" s="157"/>
      <c r="U820" s="157"/>
      <c r="V820" s="157"/>
      <c r="W820" s="157"/>
      <c r="X820" s="157"/>
      <c r="Y820" s="37"/>
      <c r="Z820" s="37"/>
    </row>
    <row r="821" spans="1:26" ht="15" customHeight="1" x14ac:dyDescent="0.2">
      <c r="A821" s="155"/>
      <c r="B821" s="155"/>
      <c r="C821" s="155"/>
      <c r="D821" s="155"/>
      <c r="E821" s="155"/>
      <c r="F821" s="155"/>
      <c r="G821" s="174"/>
      <c r="H821" s="174"/>
      <c r="I821" s="174"/>
      <c r="J821" s="37"/>
      <c r="K821" s="157"/>
      <c r="L821" s="157"/>
      <c r="M821" s="157"/>
      <c r="N821" s="157"/>
      <c r="O821" s="157"/>
      <c r="P821" s="157"/>
      <c r="Q821" s="37"/>
      <c r="R821" s="37"/>
      <c r="S821" s="157"/>
      <c r="T821" s="157"/>
      <c r="U821" s="157"/>
      <c r="V821" s="157"/>
      <c r="W821" s="157"/>
      <c r="X821" s="157"/>
      <c r="Y821" s="37"/>
      <c r="Z821" s="37"/>
    </row>
    <row r="822" spans="1:26" ht="15" customHeight="1" x14ac:dyDescent="0.2">
      <c r="A822" s="179"/>
      <c r="B822" s="179"/>
      <c r="C822" s="179"/>
      <c r="D822" s="179"/>
      <c r="E822" s="179"/>
      <c r="F822" s="179"/>
      <c r="G822" s="180"/>
      <c r="H822" s="180"/>
      <c r="I822" s="180"/>
      <c r="J822" s="37"/>
      <c r="K822" s="157"/>
      <c r="L822" s="157"/>
      <c r="M822" s="157"/>
      <c r="N822" s="157"/>
      <c r="O822" s="157"/>
      <c r="P822" s="157"/>
      <c r="Q822" s="37"/>
      <c r="R822" s="37"/>
      <c r="S822" s="157"/>
      <c r="T822" s="157"/>
      <c r="U822" s="157"/>
      <c r="V822" s="157"/>
      <c r="W822" s="157"/>
      <c r="X822" s="157"/>
      <c r="Y822" s="37"/>
      <c r="Z822" s="37"/>
    </row>
    <row r="823" spans="1:26" ht="15" customHeight="1" x14ac:dyDescent="0.2">
      <c r="A823" s="28"/>
      <c r="B823" s="28"/>
      <c r="C823" s="28"/>
      <c r="D823" s="28"/>
      <c r="E823" s="28"/>
      <c r="F823" s="28"/>
      <c r="G823" s="177"/>
      <c r="H823" s="177"/>
      <c r="I823" s="177"/>
      <c r="J823" s="37"/>
      <c r="K823" s="157"/>
      <c r="L823" s="157"/>
      <c r="M823" s="157"/>
      <c r="N823" s="157"/>
      <c r="O823" s="157"/>
      <c r="P823" s="157"/>
      <c r="Q823" s="37"/>
      <c r="R823" s="37"/>
      <c r="S823" s="157"/>
      <c r="T823" s="157"/>
      <c r="U823" s="157"/>
      <c r="V823" s="157"/>
      <c r="W823" s="157"/>
      <c r="X823" s="157"/>
      <c r="Y823" s="37"/>
      <c r="Z823" s="37"/>
    </row>
    <row r="824" spans="1:26" ht="15" customHeight="1" x14ac:dyDescent="0.2">
      <c r="A824" s="28"/>
      <c r="B824" s="28"/>
      <c r="C824" s="28"/>
      <c r="D824" s="28"/>
      <c r="E824" s="28"/>
      <c r="F824" s="28"/>
      <c r="G824" s="177"/>
      <c r="H824" s="177"/>
      <c r="I824" s="177"/>
      <c r="J824" s="37"/>
      <c r="K824" s="157"/>
      <c r="L824" s="157"/>
      <c r="M824" s="157"/>
      <c r="N824" s="157"/>
      <c r="O824" s="157"/>
      <c r="P824" s="157"/>
      <c r="Q824" s="37"/>
      <c r="R824" s="37"/>
      <c r="S824" s="157"/>
      <c r="T824" s="157"/>
      <c r="U824" s="157"/>
      <c r="V824" s="157"/>
      <c r="W824" s="157"/>
      <c r="X824" s="157"/>
      <c r="Y824" s="37"/>
      <c r="Z824" s="37"/>
    </row>
    <row r="825" spans="1:26" ht="15" customHeight="1" x14ac:dyDescent="0.2">
      <c r="A825" s="155"/>
      <c r="B825" s="155"/>
      <c r="C825" s="155"/>
      <c r="D825" s="155"/>
      <c r="E825" s="155"/>
      <c r="F825" s="155"/>
      <c r="G825" s="174"/>
      <c r="H825" s="174"/>
      <c r="I825" s="174"/>
      <c r="J825" s="37"/>
      <c r="K825" s="157"/>
      <c r="L825" s="157"/>
      <c r="M825" s="157"/>
      <c r="N825" s="157"/>
      <c r="O825" s="157"/>
      <c r="P825" s="157"/>
      <c r="Q825" s="37"/>
      <c r="R825" s="37"/>
      <c r="S825" s="157"/>
      <c r="T825" s="157"/>
      <c r="U825" s="157"/>
      <c r="V825" s="157"/>
      <c r="W825" s="157"/>
      <c r="X825" s="157"/>
      <c r="Y825" s="37"/>
      <c r="Z825" s="37"/>
    </row>
    <row r="826" spans="1:26" ht="15" customHeight="1" x14ac:dyDescent="0.2">
      <c r="A826" s="14"/>
      <c r="B826" s="14"/>
      <c r="C826" s="14"/>
      <c r="D826" s="14"/>
      <c r="E826" s="14"/>
      <c r="F826" s="14"/>
      <c r="G826" s="175"/>
      <c r="H826" s="175"/>
      <c r="I826" s="175"/>
      <c r="J826" s="37"/>
      <c r="K826" s="157"/>
      <c r="L826" s="157"/>
      <c r="M826" s="157"/>
      <c r="N826" s="157"/>
      <c r="O826" s="157"/>
      <c r="P826" s="157"/>
      <c r="Q826" s="37"/>
      <c r="R826" s="37"/>
      <c r="S826" s="157"/>
      <c r="T826" s="157"/>
      <c r="U826" s="157"/>
      <c r="V826" s="157"/>
      <c r="W826" s="157"/>
      <c r="X826" s="157"/>
      <c r="Y826" s="37"/>
      <c r="Z826" s="37"/>
    </row>
    <row r="827" spans="1:26" ht="15" customHeight="1" x14ac:dyDescent="0.2">
      <c r="A827" s="155"/>
      <c r="B827" s="155"/>
      <c r="C827" s="155"/>
      <c r="D827" s="155"/>
      <c r="E827" s="155"/>
      <c r="F827" s="155"/>
      <c r="G827" s="174"/>
      <c r="H827" s="174"/>
      <c r="I827" s="174"/>
      <c r="J827" s="37"/>
      <c r="K827" s="157"/>
      <c r="L827" s="157"/>
      <c r="M827" s="157"/>
      <c r="N827" s="157"/>
      <c r="O827" s="157"/>
      <c r="P827" s="157"/>
      <c r="Q827" s="37"/>
      <c r="R827" s="37"/>
      <c r="S827" s="157"/>
      <c r="T827" s="157"/>
      <c r="U827" s="157"/>
      <c r="V827" s="157"/>
      <c r="W827" s="157"/>
      <c r="X827" s="157"/>
      <c r="Y827" s="37"/>
      <c r="Z827" s="37"/>
    </row>
    <row r="828" spans="1:26" s="39" customFormat="1" ht="15" customHeight="1" x14ac:dyDescent="0.25">
      <c r="A828" s="155"/>
      <c r="B828" s="155"/>
      <c r="C828" s="155"/>
      <c r="D828" s="155"/>
      <c r="E828" s="155"/>
      <c r="F828" s="155"/>
      <c r="G828" s="174"/>
      <c r="H828" s="174"/>
      <c r="I828" s="174"/>
      <c r="J828" s="37"/>
      <c r="K828" s="157"/>
      <c r="L828" s="157"/>
      <c r="M828" s="157"/>
      <c r="N828" s="157"/>
      <c r="O828" s="157"/>
      <c r="P828" s="157"/>
      <c r="Q828" s="37"/>
      <c r="R828" s="37"/>
      <c r="S828" s="157"/>
      <c r="T828" s="157"/>
      <c r="U828" s="157"/>
      <c r="V828" s="157"/>
      <c r="W828" s="157"/>
      <c r="X828" s="157"/>
      <c r="Y828" s="37"/>
      <c r="Z828" s="37"/>
    </row>
    <row r="829" spans="1:26" ht="15" customHeight="1" x14ac:dyDescent="0.2">
      <c r="A829" s="155"/>
      <c r="B829" s="155"/>
      <c r="C829" s="155"/>
      <c r="D829" s="155"/>
      <c r="E829" s="155"/>
      <c r="F829" s="155"/>
      <c r="G829" s="174"/>
      <c r="H829" s="174"/>
      <c r="I829" s="174"/>
      <c r="J829" s="37"/>
      <c r="K829" s="157"/>
      <c r="L829" s="157"/>
      <c r="M829" s="157"/>
      <c r="N829" s="157"/>
      <c r="O829" s="157"/>
      <c r="P829" s="157"/>
      <c r="Q829" s="37"/>
      <c r="R829" s="37"/>
      <c r="S829" s="157"/>
      <c r="T829" s="157"/>
      <c r="U829" s="157"/>
      <c r="V829" s="157"/>
      <c r="W829" s="157"/>
      <c r="X829" s="157"/>
      <c r="Y829" s="37"/>
      <c r="Z829" s="37"/>
    </row>
    <row r="830" spans="1:26" s="39" customFormat="1" ht="15" customHeight="1" x14ac:dyDescent="0.25">
      <c r="A830" s="155"/>
      <c r="B830" s="155"/>
      <c r="C830" s="155"/>
      <c r="D830" s="155"/>
      <c r="E830" s="155"/>
      <c r="F830" s="155"/>
      <c r="G830" s="174"/>
      <c r="H830" s="174"/>
      <c r="I830" s="174"/>
      <c r="J830" s="37"/>
      <c r="K830" s="157"/>
      <c r="L830" s="157"/>
      <c r="M830" s="157"/>
      <c r="N830" s="157"/>
      <c r="O830" s="157"/>
      <c r="P830" s="157"/>
      <c r="Q830" s="37"/>
      <c r="R830" s="37"/>
      <c r="S830" s="157"/>
      <c r="T830" s="157"/>
      <c r="U830" s="157"/>
      <c r="V830" s="157"/>
      <c r="W830" s="157"/>
      <c r="X830" s="157"/>
      <c r="Y830" s="37"/>
      <c r="Z830" s="37"/>
    </row>
    <row r="831" spans="1:26" s="39" customFormat="1" ht="15" customHeight="1" x14ac:dyDescent="0.25">
      <c r="A831" s="155"/>
      <c r="B831" s="155"/>
      <c r="C831" s="155"/>
      <c r="D831" s="155"/>
      <c r="E831" s="155"/>
      <c r="F831" s="155"/>
      <c r="G831" s="174"/>
      <c r="H831" s="174"/>
      <c r="I831" s="174"/>
      <c r="J831" s="37"/>
      <c r="K831" s="157"/>
      <c r="L831" s="157"/>
      <c r="M831" s="157"/>
      <c r="N831" s="157"/>
      <c r="O831" s="157"/>
      <c r="P831" s="157"/>
      <c r="Q831" s="37"/>
      <c r="R831" s="37"/>
      <c r="S831" s="157"/>
      <c r="T831" s="157"/>
      <c r="U831" s="157"/>
      <c r="V831" s="157"/>
      <c r="W831" s="157"/>
      <c r="X831" s="157"/>
      <c r="Y831" s="37"/>
      <c r="Z831" s="37"/>
    </row>
    <row r="832" spans="1:26" ht="15" customHeight="1" x14ac:dyDescent="0.2">
      <c r="A832" s="155"/>
      <c r="B832" s="155"/>
      <c r="C832" s="155"/>
      <c r="D832" s="155"/>
      <c r="E832" s="155"/>
      <c r="F832" s="155"/>
      <c r="G832" s="174"/>
      <c r="H832" s="174"/>
      <c r="I832" s="174"/>
      <c r="J832" s="37"/>
      <c r="K832" s="157"/>
      <c r="L832" s="157"/>
      <c r="M832" s="157"/>
      <c r="N832" s="157"/>
      <c r="O832" s="157"/>
      <c r="P832" s="157"/>
      <c r="Q832" s="37"/>
      <c r="R832" s="37"/>
      <c r="S832" s="157"/>
      <c r="T832" s="157"/>
      <c r="U832" s="157"/>
      <c r="V832" s="157"/>
      <c r="W832" s="157"/>
      <c r="X832" s="157"/>
      <c r="Y832" s="37"/>
      <c r="Z832" s="37"/>
    </row>
    <row r="833" spans="1:26" ht="15" customHeight="1" x14ac:dyDescent="0.2">
      <c r="A833" s="14"/>
      <c r="B833" s="14"/>
      <c r="C833" s="14"/>
      <c r="D833" s="14"/>
      <c r="E833" s="14"/>
      <c r="F833" s="14"/>
      <c r="G833" s="175"/>
      <c r="H833" s="175"/>
      <c r="I833" s="175"/>
      <c r="J833" s="37"/>
      <c r="K833" s="157"/>
      <c r="L833" s="157"/>
      <c r="M833" s="157"/>
      <c r="N833" s="157"/>
      <c r="O833" s="157"/>
      <c r="P833" s="157"/>
      <c r="Q833" s="37"/>
      <c r="R833" s="37"/>
      <c r="S833" s="157"/>
      <c r="T833" s="157"/>
      <c r="U833" s="157"/>
      <c r="V833" s="157"/>
      <c r="W833" s="157"/>
      <c r="X833" s="157"/>
      <c r="Y833" s="37"/>
      <c r="Z833" s="37"/>
    </row>
    <row r="834" spans="1:26" ht="15" customHeight="1" x14ac:dyDescent="0.2">
      <c r="A834" s="14"/>
      <c r="B834" s="14"/>
      <c r="C834" s="14"/>
      <c r="D834" s="14"/>
      <c r="E834" s="14"/>
      <c r="F834" s="14"/>
      <c r="G834" s="175"/>
      <c r="H834" s="175"/>
      <c r="I834" s="175"/>
      <c r="J834" s="37"/>
      <c r="K834" s="157"/>
      <c r="L834" s="157"/>
      <c r="M834" s="157"/>
      <c r="N834" s="157"/>
      <c r="O834" s="157"/>
      <c r="P834" s="157"/>
      <c r="Q834" s="37"/>
      <c r="R834" s="37"/>
      <c r="S834" s="157"/>
      <c r="T834" s="157"/>
      <c r="U834" s="157"/>
      <c r="V834" s="157"/>
      <c r="W834" s="157"/>
      <c r="X834" s="157"/>
      <c r="Y834" s="37"/>
      <c r="Z834" s="37"/>
    </row>
    <row r="835" spans="1:26" ht="15" customHeight="1" x14ac:dyDescent="0.2">
      <c r="A835" s="14"/>
      <c r="B835" s="14"/>
      <c r="C835" s="14"/>
      <c r="D835" s="14"/>
      <c r="E835" s="14"/>
      <c r="F835" s="14"/>
      <c r="G835" s="175"/>
      <c r="H835" s="175"/>
      <c r="I835" s="175"/>
      <c r="J835" s="37"/>
      <c r="K835" s="157"/>
      <c r="L835" s="157"/>
      <c r="M835" s="157"/>
      <c r="N835" s="157"/>
      <c r="O835" s="157"/>
      <c r="P835" s="157"/>
      <c r="Q835" s="37"/>
      <c r="R835" s="37"/>
      <c r="S835" s="157"/>
      <c r="T835" s="157"/>
      <c r="U835" s="157"/>
      <c r="V835" s="157"/>
      <c r="W835" s="157"/>
      <c r="X835" s="157"/>
      <c r="Y835" s="37"/>
      <c r="Z835" s="37"/>
    </row>
    <row r="836" spans="1:26" ht="15" customHeight="1" x14ac:dyDescent="0.2">
      <c r="A836" s="14"/>
      <c r="B836" s="14"/>
      <c r="C836" s="14"/>
      <c r="D836" s="14"/>
      <c r="E836" s="14"/>
      <c r="F836" s="14"/>
      <c r="G836" s="175"/>
      <c r="H836" s="175"/>
      <c r="I836" s="175"/>
      <c r="J836" s="37"/>
      <c r="K836" s="157"/>
      <c r="L836" s="157"/>
      <c r="M836" s="157"/>
      <c r="N836" s="157"/>
      <c r="O836" s="157"/>
      <c r="P836" s="157"/>
      <c r="Q836" s="37"/>
      <c r="R836" s="37"/>
      <c r="S836" s="157"/>
      <c r="T836" s="157"/>
      <c r="U836" s="157"/>
      <c r="V836" s="157"/>
      <c r="W836" s="157"/>
      <c r="X836" s="157"/>
      <c r="Y836" s="37"/>
      <c r="Z836" s="37"/>
    </row>
    <row r="837" spans="1:26" ht="15" customHeight="1" x14ac:dyDescent="0.2">
      <c r="A837" s="14"/>
      <c r="B837" s="14"/>
      <c r="C837" s="14"/>
      <c r="D837" s="14"/>
      <c r="E837" s="14"/>
      <c r="F837" s="14"/>
      <c r="G837" s="175"/>
      <c r="H837" s="175"/>
      <c r="I837" s="175"/>
      <c r="J837" s="37"/>
      <c r="K837" s="157"/>
      <c r="L837" s="157"/>
      <c r="M837" s="157"/>
      <c r="N837" s="157"/>
      <c r="O837" s="157"/>
      <c r="P837" s="157"/>
      <c r="Q837" s="37"/>
      <c r="R837" s="37"/>
      <c r="S837" s="157"/>
      <c r="T837" s="157"/>
      <c r="U837" s="157"/>
      <c r="V837" s="157"/>
      <c r="W837" s="157"/>
      <c r="X837" s="157"/>
      <c r="Y837" s="37"/>
      <c r="Z837" s="37"/>
    </row>
    <row r="838" spans="1:26" ht="15" customHeight="1" x14ac:dyDescent="0.2">
      <c r="A838" s="14"/>
      <c r="B838" s="14"/>
      <c r="C838" s="14"/>
      <c r="D838" s="14"/>
      <c r="E838" s="14"/>
      <c r="F838" s="14"/>
      <c r="G838" s="175"/>
      <c r="H838" s="175"/>
      <c r="I838" s="175"/>
      <c r="J838" s="37"/>
      <c r="K838" s="157"/>
      <c r="L838" s="157"/>
      <c r="M838" s="157"/>
      <c r="N838" s="157"/>
      <c r="O838" s="157"/>
      <c r="P838" s="157"/>
      <c r="Q838" s="37"/>
      <c r="R838" s="37"/>
      <c r="S838" s="157"/>
      <c r="T838" s="157"/>
      <c r="U838" s="157"/>
      <c r="V838" s="157"/>
      <c r="W838" s="157"/>
      <c r="X838" s="157"/>
      <c r="Y838" s="37"/>
      <c r="Z838" s="37"/>
    </row>
    <row r="839" spans="1:26" ht="15" customHeight="1" x14ac:dyDescent="0.2">
      <c r="A839" s="14"/>
      <c r="B839" s="14"/>
      <c r="C839" s="14"/>
      <c r="D839" s="14"/>
      <c r="E839" s="14"/>
      <c r="F839" s="14"/>
      <c r="G839" s="175"/>
      <c r="H839" s="175"/>
      <c r="I839" s="175"/>
      <c r="J839" s="37"/>
      <c r="K839" s="157"/>
      <c r="L839" s="157"/>
      <c r="M839" s="157"/>
      <c r="N839" s="157"/>
      <c r="O839" s="157"/>
      <c r="P839" s="157"/>
      <c r="Q839" s="37"/>
      <c r="R839" s="37"/>
      <c r="S839" s="157"/>
      <c r="T839" s="157"/>
      <c r="U839" s="157"/>
      <c r="V839" s="157"/>
      <c r="W839" s="157"/>
      <c r="X839" s="157"/>
      <c r="Y839" s="37"/>
      <c r="Z839" s="37"/>
    </row>
    <row r="840" spans="1:26" ht="15" customHeight="1" x14ac:dyDescent="0.2">
      <c r="A840" s="14"/>
      <c r="B840" s="14"/>
      <c r="C840" s="14"/>
      <c r="D840" s="14"/>
      <c r="E840" s="14"/>
      <c r="F840" s="14"/>
      <c r="G840" s="175"/>
      <c r="H840" s="175"/>
      <c r="I840" s="175"/>
      <c r="J840" s="37"/>
      <c r="K840" s="157"/>
      <c r="L840" s="157"/>
      <c r="M840" s="157"/>
      <c r="N840" s="157"/>
      <c r="O840" s="157"/>
      <c r="P840" s="157"/>
      <c r="Q840" s="37"/>
      <c r="R840" s="37"/>
      <c r="S840" s="157"/>
      <c r="T840" s="157"/>
      <c r="U840" s="157"/>
      <c r="V840" s="157"/>
      <c r="W840" s="157"/>
      <c r="X840" s="157"/>
      <c r="Y840" s="37"/>
      <c r="Z840" s="37"/>
    </row>
    <row r="841" spans="1:26" ht="15" customHeight="1" x14ac:dyDescent="0.2">
      <c r="A841" s="14"/>
      <c r="B841" s="14"/>
      <c r="C841" s="14"/>
      <c r="D841" s="14"/>
      <c r="E841" s="14"/>
      <c r="F841" s="14"/>
      <c r="G841" s="175"/>
      <c r="H841" s="175"/>
      <c r="I841" s="175"/>
      <c r="J841" s="37"/>
      <c r="K841" s="157"/>
      <c r="L841" s="157"/>
      <c r="M841" s="157"/>
      <c r="N841" s="157"/>
      <c r="O841" s="157"/>
      <c r="P841" s="157"/>
      <c r="Q841" s="37"/>
      <c r="R841" s="37"/>
      <c r="S841" s="157"/>
      <c r="T841" s="157"/>
      <c r="U841" s="157"/>
      <c r="V841" s="157"/>
      <c r="W841" s="157"/>
      <c r="X841" s="157"/>
      <c r="Y841" s="37"/>
      <c r="Z841" s="37"/>
    </row>
    <row r="842" spans="1:26" ht="15" customHeight="1" x14ac:dyDescent="0.2">
      <c r="A842" s="14"/>
      <c r="B842" s="14"/>
      <c r="C842" s="14"/>
      <c r="D842" s="14"/>
      <c r="E842" s="14"/>
      <c r="F842" s="14"/>
      <c r="G842" s="175"/>
      <c r="H842" s="175"/>
      <c r="I842" s="175"/>
      <c r="J842" s="37"/>
      <c r="K842" s="157"/>
      <c r="L842" s="157"/>
      <c r="M842" s="157"/>
      <c r="N842" s="157"/>
      <c r="O842" s="157"/>
      <c r="P842" s="157"/>
      <c r="Q842" s="37"/>
      <c r="R842" s="37"/>
      <c r="S842" s="157"/>
      <c r="T842" s="157"/>
      <c r="U842" s="157"/>
      <c r="V842" s="157"/>
      <c r="W842" s="157"/>
      <c r="X842" s="157"/>
      <c r="Y842" s="37"/>
      <c r="Z842" s="37"/>
    </row>
    <row r="843" spans="1:26" ht="15" customHeight="1" x14ac:dyDescent="0.2">
      <c r="A843" s="14"/>
      <c r="B843" s="14"/>
      <c r="C843" s="14"/>
      <c r="D843" s="14"/>
      <c r="E843" s="14"/>
      <c r="F843" s="14"/>
      <c r="G843" s="175"/>
      <c r="H843" s="175"/>
      <c r="I843" s="175"/>
      <c r="J843" s="37"/>
      <c r="K843" s="157"/>
      <c r="L843" s="157"/>
      <c r="M843" s="157"/>
      <c r="N843" s="157"/>
      <c r="O843" s="157"/>
      <c r="P843" s="157"/>
      <c r="Q843" s="37"/>
      <c r="R843" s="37"/>
      <c r="S843" s="157"/>
      <c r="T843" s="157"/>
      <c r="U843" s="157"/>
      <c r="V843" s="157"/>
      <c r="W843" s="157"/>
      <c r="X843" s="157"/>
      <c r="Y843" s="37"/>
      <c r="Z843" s="37"/>
    </row>
    <row r="844" spans="1:26" ht="15" customHeight="1" x14ac:dyDescent="0.2">
      <c r="A844" s="14"/>
      <c r="B844" s="14"/>
      <c r="C844" s="14"/>
      <c r="D844" s="14"/>
      <c r="E844" s="14"/>
      <c r="F844" s="14"/>
      <c r="G844" s="175"/>
      <c r="H844" s="175"/>
      <c r="I844" s="175"/>
      <c r="J844" s="37"/>
      <c r="K844" s="157"/>
      <c r="L844" s="157"/>
      <c r="M844" s="157"/>
      <c r="N844" s="157"/>
      <c r="O844" s="157"/>
      <c r="P844" s="157"/>
      <c r="Q844" s="37"/>
      <c r="R844" s="37"/>
      <c r="S844" s="157"/>
      <c r="T844" s="157"/>
      <c r="U844" s="157"/>
      <c r="V844" s="157"/>
      <c r="W844" s="157"/>
      <c r="X844" s="157"/>
      <c r="Y844" s="37"/>
      <c r="Z844" s="37"/>
    </row>
    <row r="845" spans="1:26" ht="15.75" customHeight="1" x14ac:dyDescent="0.2">
      <c r="A845" s="14"/>
      <c r="B845" s="14"/>
      <c r="C845" s="14"/>
      <c r="D845" s="14"/>
      <c r="E845" s="14"/>
      <c r="F845" s="14"/>
      <c r="G845" s="175"/>
      <c r="H845" s="175"/>
      <c r="I845" s="175"/>
      <c r="J845" s="37"/>
      <c r="K845" s="157"/>
      <c r="L845" s="157"/>
      <c r="M845" s="157"/>
      <c r="N845" s="157"/>
      <c r="O845" s="157"/>
      <c r="P845" s="157"/>
      <c r="Q845" s="37"/>
      <c r="R845" s="37"/>
      <c r="S845" s="157"/>
      <c r="T845" s="157"/>
      <c r="U845" s="157"/>
      <c r="V845" s="157"/>
      <c r="W845" s="157"/>
      <c r="X845" s="157"/>
      <c r="Y845" s="37"/>
      <c r="Z845" s="37"/>
    </row>
    <row r="846" spans="1:26" ht="15.75" customHeight="1" x14ac:dyDescent="0.2">
      <c r="A846" s="14"/>
      <c r="B846" s="14"/>
      <c r="C846" s="14"/>
      <c r="D846" s="14"/>
      <c r="E846" s="14"/>
      <c r="F846" s="14"/>
      <c r="G846" s="175"/>
      <c r="H846" s="175"/>
      <c r="I846" s="175"/>
      <c r="J846" s="37"/>
      <c r="K846" s="157"/>
      <c r="L846" s="157"/>
      <c r="M846" s="157"/>
      <c r="N846" s="157"/>
      <c r="O846" s="157"/>
      <c r="P846" s="157"/>
      <c r="Q846" s="37"/>
      <c r="R846" s="37"/>
      <c r="S846" s="157"/>
      <c r="T846" s="157"/>
      <c r="U846" s="157"/>
      <c r="V846" s="157"/>
      <c r="W846" s="157"/>
      <c r="X846" s="157"/>
      <c r="Y846" s="37"/>
      <c r="Z846" s="37"/>
    </row>
    <row r="847" spans="1:26" ht="15.75" customHeight="1" x14ac:dyDescent="0.2">
      <c r="A847" s="14"/>
      <c r="B847" s="14"/>
      <c r="C847" s="14"/>
      <c r="D847" s="14"/>
      <c r="E847" s="14"/>
      <c r="F847" s="14"/>
      <c r="G847" s="175"/>
      <c r="H847" s="175"/>
      <c r="I847" s="175"/>
      <c r="J847" s="37"/>
      <c r="K847" s="157"/>
      <c r="L847" s="157"/>
      <c r="M847" s="157"/>
      <c r="N847" s="157"/>
      <c r="O847" s="157"/>
      <c r="P847" s="157"/>
      <c r="Q847" s="37"/>
      <c r="R847" s="37"/>
      <c r="S847" s="157"/>
      <c r="T847" s="157"/>
      <c r="U847" s="157"/>
      <c r="V847" s="157"/>
      <c r="W847" s="157"/>
      <c r="X847" s="157"/>
      <c r="Y847" s="37"/>
      <c r="Z847" s="37"/>
    </row>
    <row r="848" spans="1:26" s="39" customFormat="1" ht="15" customHeight="1" x14ac:dyDescent="0.25">
      <c r="A848" s="155"/>
      <c r="B848" s="155"/>
      <c r="C848" s="155"/>
      <c r="D848" s="155"/>
      <c r="E848" s="155"/>
      <c r="F848" s="155"/>
      <c r="G848" s="174"/>
      <c r="H848" s="174"/>
      <c r="I848" s="174"/>
      <c r="J848" s="37"/>
      <c r="K848" s="157"/>
      <c r="L848" s="157"/>
      <c r="M848" s="157"/>
      <c r="N848" s="157"/>
      <c r="O848" s="157"/>
      <c r="P848" s="157"/>
      <c r="Q848" s="37"/>
      <c r="R848" s="37"/>
      <c r="S848" s="157"/>
      <c r="T848" s="157"/>
      <c r="U848" s="157"/>
      <c r="V848" s="157"/>
      <c r="W848" s="157"/>
      <c r="X848" s="157"/>
      <c r="Y848" s="37"/>
      <c r="Z848" s="37"/>
    </row>
    <row r="849" spans="1:26" ht="15" customHeight="1" x14ac:dyDescent="0.2">
      <c r="A849" s="14"/>
      <c r="B849" s="14"/>
      <c r="C849" s="14"/>
      <c r="D849" s="14"/>
      <c r="E849" s="14"/>
      <c r="F849" s="14"/>
      <c r="G849" s="175"/>
      <c r="H849" s="175"/>
      <c r="I849" s="175"/>
      <c r="J849" s="37"/>
      <c r="K849" s="157"/>
      <c r="L849" s="157"/>
      <c r="M849" s="157"/>
      <c r="N849" s="157"/>
      <c r="O849" s="157"/>
      <c r="P849" s="157"/>
      <c r="Q849" s="37"/>
      <c r="R849" s="37"/>
      <c r="S849" s="157"/>
      <c r="T849" s="157"/>
      <c r="U849" s="157"/>
      <c r="V849" s="157"/>
      <c r="W849" s="157"/>
      <c r="X849" s="157"/>
      <c r="Y849" s="37"/>
      <c r="Z849" s="37"/>
    </row>
    <row r="850" spans="1:26" ht="15" customHeight="1" x14ac:dyDescent="0.2">
      <c r="A850" s="14"/>
      <c r="B850" s="14"/>
      <c r="C850" s="14"/>
      <c r="D850" s="14"/>
      <c r="E850" s="14"/>
      <c r="F850" s="14"/>
      <c r="G850" s="175"/>
      <c r="H850" s="175"/>
      <c r="I850" s="175"/>
      <c r="J850" s="37"/>
      <c r="K850" s="157"/>
      <c r="L850" s="157"/>
      <c r="M850" s="157"/>
      <c r="N850" s="157"/>
      <c r="O850" s="157"/>
      <c r="P850" s="157"/>
      <c r="Q850" s="37"/>
      <c r="R850" s="37"/>
      <c r="S850" s="157"/>
      <c r="T850" s="157"/>
      <c r="U850" s="157"/>
      <c r="V850" s="157"/>
      <c r="W850" s="157"/>
      <c r="X850" s="157"/>
      <c r="Y850" s="37"/>
      <c r="Z850" s="37"/>
    </row>
    <row r="851" spans="1:26" ht="15" customHeight="1" x14ac:dyDescent="0.2">
      <c r="A851" s="14"/>
      <c r="B851" s="14"/>
      <c r="C851" s="14"/>
      <c r="D851" s="14"/>
      <c r="E851" s="14"/>
      <c r="F851" s="14"/>
      <c r="G851" s="175"/>
      <c r="H851" s="175"/>
      <c r="I851" s="175"/>
      <c r="J851" s="37"/>
      <c r="K851" s="157"/>
      <c r="L851" s="157"/>
      <c r="M851" s="157"/>
      <c r="N851" s="157"/>
      <c r="O851" s="157"/>
      <c r="P851" s="157"/>
      <c r="Q851" s="37"/>
      <c r="R851" s="37"/>
      <c r="S851" s="157"/>
      <c r="T851" s="157"/>
      <c r="U851" s="157"/>
      <c r="V851" s="157"/>
      <c r="W851" s="157"/>
      <c r="X851" s="157"/>
      <c r="Y851" s="37"/>
      <c r="Z851" s="37"/>
    </row>
    <row r="852" spans="1:26" ht="15" customHeight="1" x14ac:dyDescent="0.2">
      <c r="A852" s="14"/>
      <c r="B852" s="14"/>
      <c r="C852" s="14"/>
      <c r="D852" s="14"/>
      <c r="E852" s="14"/>
      <c r="F852" s="14"/>
      <c r="G852" s="175"/>
      <c r="H852" s="175"/>
      <c r="I852" s="175"/>
      <c r="J852" s="37"/>
      <c r="K852" s="157"/>
      <c r="L852" s="157"/>
      <c r="M852" s="157"/>
      <c r="N852" s="157"/>
      <c r="O852" s="157"/>
      <c r="P852" s="157"/>
      <c r="Q852" s="37"/>
      <c r="R852" s="37"/>
      <c r="S852" s="157"/>
      <c r="T852" s="157"/>
      <c r="U852" s="157"/>
      <c r="V852" s="157"/>
      <c r="W852" s="157"/>
      <c r="X852" s="157"/>
      <c r="Y852" s="37"/>
      <c r="Z852" s="37"/>
    </row>
    <row r="853" spans="1:26" ht="15" customHeight="1" x14ac:dyDescent="0.2">
      <c r="A853" s="14"/>
      <c r="B853" s="14"/>
      <c r="C853" s="14"/>
      <c r="D853" s="14"/>
      <c r="E853" s="14"/>
      <c r="F853" s="14"/>
      <c r="G853" s="175"/>
      <c r="H853" s="175"/>
      <c r="I853" s="175"/>
      <c r="J853" s="37"/>
      <c r="K853" s="157"/>
      <c r="L853" s="157"/>
      <c r="M853" s="157"/>
      <c r="N853" s="157"/>
      <c r="O853" s="157"/>
      <c r="P853" s="157"/>
      <c r="Q853" s="37"/>
      <c r="R853" s="37"/>
      <c r="S853" s="157"/>
      <c r="T853" s="157"/>
      <c r="U853" s="157"/>
      <c r="V853" s="157"/>
      <c r="W853" s="157"/>
      <c r="X853" s="157"/>
      <c r="Y853" s="37"/>
      <c r="Z853" s="37"/>
    </row>
    <row r="854" spans="1:26" s="39" customFormat="1" ht="17.25" customHeight="1" x14ac:dyDescent="0.25">
      <c r="A854" s="155"/>
      <c r="B854" s="155"/>
      <c r="C854" s="155"/>
      <c r="D854" s="155"/>
      <c r="E854" s="155"/>
      <c r="F854" s="155"/>
      <c r="G854" s="174"/>
      <c r="H854" s="174"/>
      <c r="I854" s="174"/>
      <c r="J854" s="37"/>
      <c r="K854" s="157"/>
      <c r="L854" s="157"/>
      <c r="M854" s="157"/>
      <c r="N854" s="157"/>
      <c r="O854" s="157"/>
      <c r="P854" s="157"/>
      <c r="Q854" s="37"/>
      <c r="R854" s="37"/>
      <c r="S854" s="157"/>
      <c r="T854" s="157"/>
      <c r="U854" s="157"/>
      <c r="V854" s="157"/>
      <c r="W854" s="157"/>
      <c r="X854" s="157"/>
      <c r="Y854" s="37"/>
      <c r="Z854" s="37"/>
    </row>
    <row r="855" spans="1:26" ht="15" customHeight="1" x14ac:dyDescent="0.2">
      <c r="A855" s="155"/>
      <c r="B855" s="155"/>
      <c r="C855" s="155"/>
      <c r="D855" s="155"/>
      <c r="E855" s="155"/>
      <c r="F855" s="155"/>
      <c r="G855" s="174"/>
      <c r="H855" s="174"/>
      <c r="I855" s="174"/>
      <c r="J855" s="37"/>
      <c r="K855" s="157"/>
      <c r="L855" s="157"/>
      <c r="M855" s="157"/>
      <c r="N855" s="157"/>
      <c r="O855" s="157"/>
      <c r="P855" s="157"/>
      <c r="Q855" s="37"/>
      <c r="R855" s="37"/>
      <c r="S855" s="157"/>
      <c r="T855" s="157"/>
      <c r="U855" s="157"/>
      <c r="V855" s="157"/>
      <c r="W855" s="157"/>
      <c r="X855" s="157"/>
      <c r="Y855" s="37"/>
      <c r="Z855" s="37"/>
    </row>
    <row r="856" spans="1:26" ht="15" customHeight="1" x14ac:dyDescent="0.2">
      <c r="A856" s="14"/>
      <c r="B856" s="14"/>
      <c r="C856" s="14"/>
      <c r="D856" s="14"/>
      <c r="E856" s="14"/>
      <c r="F856" s="14"/>
      <c r="G856" s="175"/>
      <c r="H856" s="175"/>
      <c r="I856" s="175"/>
      <c r="J856" s="37"/>
      <c r="K856" s="157"/>
      <c r="L856" s="157"/>
      <c r="M856" s="157"/>
      <c r="N856" s="157"/>
      <c r="O856" s="157"/>
      <c r="P856" s="157"/>
      <c r="Q856" s="37"/>
      <c r="R856" s="37"/>
      <c r="S856" s="157"/>
      <c r="T856" s="157"/>
      <c r="U856" s="157"/>
      <c r="V856" s="157"/>
      <c r="W856" s="157"/>
      <c r="X856" s="157"/>
      <c r="Y856" s="37"/>
      <c r="Z856" s="37"/>
    </row>
    <row r="857" spans="1:26" ht="15" customHeight="1" x14ac:dyDescent="0.2">
      <c r="A857" s="14"/>
      <c r="B857" s="14"/>
      <c r="C857" s="14"/>
      <c r="D857" s="14"/>
      <c r="E857" s="14"/>
      <c r="F857" s="14"/>
      <c r="G857" s="175"/>
      <c r="H857" s="175"/>
      <c r="I857" s="175"/>
      <c r="J857" s="37"/>
      <c r="K857" s="157"/>
      <c r="L857" s="157"/>
      <c r="M857" s="157"/>
      <c r="N857" s="157"/>
      <c r="O857" s="157"/>
      <c r="P857" s="157"/>
      <c r="Q857" s="37"/>
      <c r="R857" s="37"/>
      <c r="S857" s="157"/>
      <c r="T857" s="157"/>
      <c r="U857" s="157"/>
      <c r="V857" s="157"/>
      <c r="W857" s="157"/>
      <c r="X857" s="157"/>
      <c r="Y857" s="37"/>
      <c r="Z857" s="37"/>
    </row>
    <row r="858" spans="1:26" ht="15" customHeight="1" x14ac:dyDescent="0.2">
      <c r="A858" s="14"/>
      <c r="B858" s="14"/>
      <c r="C858" s="14"/>
      <c r="D858" s="14"/>
      <c r="E858" s="14"/>
      <c r="F858" s="14"/>
      <c r="G858" s="175"/>
      <c r="H858" s="175"/>
      <c r="I858" s="175"/>
      <c r="J858" s="37"/>
      <c r="K858" s="157"/>
      <c r="L858" s="157"/>
      <c r="M858" s="157"/>
      <c r="N858" s="157"/>
      <c r="O858" s="157"/>
      <c r="P858" s="157"/>
      <c r="Q858" s="37"/>
      <c r="R858" s="37"/>
      <c r="S858" s="157"/>
      <c r="T858" s="157"/>
      <c r="U858" s="157"/>
      <c r="V858" s="157"/>
      <c r="W858" s="157"/>
      <c r="X858" s="157"/>
      <c r="Y858" s="37"/>
      <c r="Z858" s="37"/>
    </row>
    <row r="859" spans="1:26" ht="15" customHeight="1" x14ac:dyDescent="0.2">
      <c r="A859" s="14"/>
      <c r="B859" s="14"/>
      <c r="C859" s="14"/>
      <c r="D859" s="14"/>
      <c r="E859" s="14"/>
      <c r="F859" s="14"/>
      <c r="G859" s="175"/>
      <c r="H859" s="175"/>
      <c r="I859" s="175"/>
      <c r="J859" s="37"/>
      <c r="K859" s="157"/>
      <c r="L859" s="157"/>
      <c r="M859" s="157"/>
      <c r="N859" s="157"/>
      <c r="O859" s="157"/>
      <c r="P859" s="157"/>
      <c r="Q859" s="37"/>
      <c r="R859" s="37"/>
      <c r="S859" s="157"/>
      <c r="T859" s="157"/>
      <c r="U859" s="157"/>
      <c r="V859" s="157"/>
      <c r="W859" s="157"/>
      <c r="X859" s="157"/>
      <c r="Y859" s="37"/>
      <c r="Z859" s="37"/>
    </row>
    <row r="860" spans="1:26" ht="15" customHeight="1" x14ac:dyDescent="0.2">
      <c r="A860" s="14"/>
      <c r="B860" s="14"/>
      <c r="C860" s="14"/>
      <c r="D860" s="14"/>
      <c r="E860" s="14"/>
      <c r="F860" s="14"/>
      <c r="G860" s="175"/>
      <c r="H860" s="175"/>
      <c r="I860" s="175"/>
      <c r="J860" s="37"/>
      <c r="K860" s="157"/>
      <c r="L860" s="157"/>
      <c r="M860" s="157"/>
      <c r="N860" s="157"/>
      <c r="O860" s="157"/>
      <c r="P860" s="157"/>
      <c r="Q860" s="37"/>
      <c r="R860" s="37"/>
      <c r="S860" s="157"/>
      <c r="T860" s="157"/>
      <c r="U860" s="157"/>
      <c r="V860" s="157"/>
      <c r="W860" s="157"/>
      <c r="X860" s="157"/>
      <c r="Y860" s="37"/>
      <c r="Z860" s="37"/>
    </row>
    <row r="861" spans="1:26" s="39" customFormat="1" ht="15" customHeight="1" x14ac:dyDescent="0.25">
      <c r="A861" s="155"/>
      <c r="B861" s="155"/>
      <c r="C861" s="155"/>
      <c r="D861" s="155"/>
      <c r="E861" s="155"/>
      <c r="F861" s="155"/>
      <c r="G861" s="174"/>
      <c r="H861" s="174"/>
      <c r="I861" s="174"/>
      <c r="J861" s="37"/>
      <c r="K861" s="157"/>
      <c r="L861" s="157"/>
      <c r="M861" s="157"/>
      <c r="N861" s="157"/>
      <c r="O861" s="157"/>
      <c r="P861" s="157"/>
      <c r="Q861" s="37"/>
      <c r="R861" s="37"/>
      <c r="S861" s="157"/>
      <c r="T861" s="157"/>
      <c r="U861" s="157"/>
      <c r="V861" s="157"/>
      <c r="W861" s="157"/>
      <c r="X861" s="157"/>
      <c r="Y861" s="37"/>
      <c r="Z861" s="37"/>
    </row>
    <row r="862" spans="1:26" ht="15" customHeight="1" x14ac:dyDescent="0.2">
      <c r="A862" s="155"/>
      <c r="B862" s="155"/>
      <c r="C862" s="155"/>
      <c r="D862" s="155"/>
      <c r="E862" s="155"/>
      <c r="F862" s="155"/>
      <c r="G862" s="174"/>
      <c r="H862" s="174"/>
      <c r="I862" s="174"/>
      <c r="J862" s="37"/>
      <c r="K862" s="157"/>
      <c r="L862" s="157"/>
      <c r="M862" s="157"/>
      <c r="N862" s="157"/>
      <c r="O862" s="157"/>
      <c r="P862" s="157"/>
      <c r="Q862" s="37"/>
      <c r="R862" s="37"/>
      <c r="S862" s="157"/>
      <c r="T862" s="157"/>
      <c r="U862" s="157"/>
      <c r="V862" s="157"/>
      <c r="W862" s="157"/>
      <c r="X862" s="157"/>
      <c r="Y862" s="37"/>
      <c r="Z862" s="37"/>
    </row>
    <row r="863" spans="1:26" ht="15" customHeight="1" x14ac:dyDescent="0.2">
      <c r="A863" s="14"/>
      <c r="B863" s="14"/>
      <c r="C863" s="14"/>
      <c r="D863" s="14"/>
      <c r="E863" s="14"/>
      <c r="F863" s="14"/>
      <c r="G863" s="175"/>
      <c r="H863" s="175"/>
      <c r="I863" s="175"/>
      <c r="J863" s="37"/>
      <c r="K863" s="157"/>
      <c r="L863" s="157"/>
      <c r="M863" s="157"/>
      <c r="N863" s="157"/>
      <c r="O863" s="157"/>
      <c r="P863" s="157"/>
      <c r="Q863" s="37"/>
      <c r="R863" s="37"/>
      <c r="S863" s="157"/>
      <c r="T863" s="157"/>
      <c r="U863" s="157"/>
      <c r="V863" s="157"/>
      <c r="W863" s="157"/>
      <c r="X863" s="157"/>
      <c r="Y863" s="37"/>
      <c r="Z863" s="37"/>
    </row>
    <row r="864" spans="1:26" ht="15" customHeight="1" x14ac:dyDescent="0.2">
      <c r="A864" s="14"/>
      <c r="B864" s="14"/>
      <c r="C864" s="14"/>
      <c r="D864" s="14"/>
      <c r="E864" s="14"/>
      <c r="F864" s="14"/>
      <c r="G864" s="175"/>
      <c r="H864" s="175"/>
      <c r="I864" s="175"/>
      <c r="J864" s="37"/>
      <c r="K864" s="157"/>
      <c r="L864" s="157"/>
      <c r="M864" s="157"/>
      <c r="N864" s="157"/>
      <c r="O864" s="157"/>
      <c r="P864" s="157"/>
      <c r="Q864" s="37"/>
      <c r="R864" s="37"/>
      <c r="S864" s="157"/>
      <c r="T864" s="157"/>
      <c r="U864" s="157"/>
      <c r="V864" s="157"/>
      <c r="W864" s="157"/>
      <c r="X864" s="157"/>
      <c r="Y864" s="37"/>
      <c r="Z864" s="37"/>
    </row>
    <row r="865" spans="1:26" ht="15" customHeight="1" x14ac:dyDescent="0.2">
      <c r="A865" s="14"/>
      <c r="B865" s="14"/>
      <c r="C865" s="14"/>
      <c r="D865" s="14"/>
      <c r="E865" s="14"/>
      <c r="F865" s="14"/>
      <c r="G865" s="175"/>
      <c r="H865" s="175"/>
      <c r="I865" s="175"/>
      <c r="J865" s="37"/>
      <c r="K865" s="157"/>
      <c r="L865" s="157"/>
      <c r="M865" s="157"/>
      <c r="N865" s="157"/>
      <c r="O865" s="157"/>
      <c r="P865" s="157"/>
      <c r="Q865" s="37"/>
      <c r="R865" s="37"/>
      <c r="S865" s="157"/>
      <c r="T865" s="157"/>
      <c r="U865" s="157"/>
      <c r="V865" s="157"/>
      <c r="W865" s="157"/>
      <c r="X865" s="157"/>
      <c r="Y865" s="37"/>
      <c r="Z865" s="37"/>
    </row>
    <row r="866" spans="1:26" ht="15" customHeight="1" x14ac:dyDescent="0.2">
      <c r="A866" s="14"/>
      <c r="B866" s="14"/>
      <c r="C866" s="14"/>
      <c r="D866" s="14"/>
      <c r="E866" s="14"/>
      <c r="F866" s="14"/>
      <c r="G866" s="175"/>
      <c r="H866" s="175"/>
      <c r="I866" s="175"/>
      <c r="J866" s="37"/>
      <c r="K866" s="157"/>
      <c r="L866" s="157"/>
      <c r="M866" s="157"/>
      <c r="N866" s="157"/>
      <c r="O866" s="157"/>
      <c r="P866" s="157"/>
      <c r="Q866" s="37"/>
      <c r="R866" s="37"/>
      <c r="S866" s="157"/>
      <c r="T866" s="157"/>
      <c r="U866" s="157"/>
      <c r="V866" s="157"/>
      <c r="W866" s="157"/>
      <c r="X866" s="157"/>
      <c r="Y866" s="37"/>
      <c r="Z866" s="37"/>
    </row>
    <row r="867" spans="1:26" x14ac:dyDescent="0.2">
      <c r="A867" s="14"/>
      <c r="B867" s="14"/>
      <c r="C867" s="14"/>
      <c r="D867" s="14"/>
      <c r="E867" s="14"/>
      <c r="F867" s="14"/>
      <c r="G867" s="175"/>
      <c r="H867" s="175"/>
      <c r="I867" s="175"/>
      <c r="J867" s="37"/>
      <c r="K867" s="157"/>
      <c r="L867" s="157"/>
      <c r="M867" s="157"/>
      <c r="N867" s="157"/>
      <c r="O867" s="157"/>
      <c r="P867" s="157"/>
      <c r="Q867" s="37"/>
      <c r="R867" s="37"/>
      <c r="S867" s="157"/>
      <c r="T867" s="157"/>
      <c r="U867" s="157"/>
      <c r="V867" s="157"/>
      <c r="W867" s="157"/>
      <c r="X867" s="157"/>
      <c r="Y867" s="37"/>
      <c r="Z867" s="37"/>
    </row>
  </sheetData>
  <mergeCells count="26">
    <mergeCell ref="A1:W1"/>
    <mergeCell ref="A3:Z3"/>
    <mergeCell ref="A5:A7"/>
    <mergeCell ref="B5:B7"/>
    <mergeCell ref="C5:C7"/>
    <mergeCell ref="D5:D7"/>
    <mergeCell ref="E5:E7"/>
    <mergeCell ref="F5:F7"/>
    <mergeCell ref="G5:I5"/>
    <mergeCell ref="J5:J7"/>
    <mergeCell ref="A10:E10"/>
    <mergeCell ref="K5:P5"/>
    <mergeCell ref="Q5:R6"/>
    <mergeCell ref="S5:X5"/>
    <mergeCell ref="Y5:Z6"/>
    <mergeCell ref="G6:G7"/>
    <mergeCell ref="H6:H7"/>
    <mergeCell ref="I6:I7"/>
    <mergeCell ref="K6:L6"/>
    <mergeCell ref="M6:N6"/>
    <mergeCell ref="O6:P6"/>
    <mergeCell ref="S6:T6"/>
    <mergeCell ref="U6:V6"/>
    <mergeCell ref="W6:X6"/>
    <mergeCell ref="A8:E8"/>
    <mergeCell ref="A9:E9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76A9-FDBB-4F75-8B9E-D2CCA3DEDB0A}">
  <dimension ref="A1:AA1073"/>
  <sheetViews>
    <sheetView topLeftCell="A4" zoomScale="85" zoomScaleNormal="85" workbookViewId="0">
      <selection activeCell="A40" sqref="A40"/>
    </sheetView>
  </sheetViews>
  <sheetFormatPr defaultRowHeight="14.25" x14ac:dyDescent="0.2"/>
  <cols>
    <col min="1" max="1" width="5.5703125" style="1" customWidth="1"/>
    <col min="2" max="2" width="4.28515625" style="1" customWidth="1"/>
    <col min="3" max="3" width="3.85546875" style="1" customWidth="1"/>
    <col min="4" max="4" width="7.140625" style="1" customWidth="1"/>
    <col min="5" max="5" width="90.140625" style="1" customWidth="1"/>
    <col min="6" max="6" width="8.5703125" style="1" customWidth="1"/>
    <col min="7" max="8" width="7.85546875" style="1" customWidth="1"/>
    <col min="9" max="9" width="7.42578125" style="1" customWidth="1"/>
    <col min="10" max="10" width="8.7109375" style="1" customWidth="1"/>
    <col min="11" max="11" width="9.42578125" style="1" customWidth="1"/>
    <col min="12" max="12" width="9.5703125" style="1" customWidth="1"/>
    <col min="13" max="13" width="9.7109375" style="1" customWidth="1"/>
    <col min="14" max="14" width="8.7109375" style="1" customWidth="1"/>
    <col min="15" max="15" width="9.7109375" style="1" customWidth="1"/>
    <col min="16" max="16" width="8.42578125" style="1" customWidth="1"/>
    <col min="17" max="17" width="9.5703125" style="178" customWidth="1"/>
    <col min="18" max="18" width="9.7109375" style="1" customWidth="1"/>
    <col min="19" max="19" width="8" style="1" customWidth="1"/>
    <col min="20" max="20" width="7.28515625" style="1" customWidth="1"/>
    <col min="21" max="21" width="8.7109375" style="1" customWidth="1"/>
    <col min="22" max="22" width="7.42578125" style="1" customWidth="1"/>
    <col min="23" max="23" width="7.140625" style="1" customWidth="1"/>
    <col min="24" max="24" width="7.7109375" style="1" customWidth="1"/>
    <col min="25" max="26" width="8.42578125" style="1" customWidth="1"/>
    <col min="27" max="16384" width="9.140625" style="1"/>
  </cols>
  <sheetData>
    <row r="1" spans="1:27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3" spans="1:27" ht="17.25" customHeight="1" x14ac:dyDescent="0.25">
      <c r="A3" s="364" t="s">
        <v>172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7" x14ac:dyDescent="0.2"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327"/>
      <c r="R4" s="174"/>
      <c r="S4" s="174"/>
      <c r="T4" s="174"/>
      <c r="U4" s="174"/>
      <c r="V4" s="174"/>
      <c r="W4" s="174"/>
      <c r="X4" s="174"/>
      <c r="Y4" s="174"/>
      <c r="Z4" s="174"/>
    </row>
    <row r="5" spans="1:27" ht="34.5" customHeight="1" x14ac:dyDescent="0.2">
      <c r="A5" s="371" t="s">
        <v>111</v>
      </c>
      <c r="B5" s="372" t="s">
        <v>173</v>
      </c>
      <c r="C5" s="372" t="s">
        <v>174</v>
      </c>
      <c r="D5" s="410" t="s">
        <v>15</v>
      </c>
      <c r="E5" s="382" t="s">
        <v>175</v>
      </c>
      <c r="F5" s="410" t="s">
        <v>176</v>
      </c>
      <c r="G5" s="382" t="s">
        <v>177</v>
      </c>
      <c r="H5" s="382"/>
      <c r="I5" s="382"/>
      <c r="J5" s="382" t="s">
        <v>59</v>
      </c>
      <c r="K5" s="382" t="s">
        <v>178</v>
      </c>
      <c r="L5" s="382"/>
      <c r="M5" s="382"/>
      <c r="N5" s="382"/>
      <c r="O5" s="382"/>
      <c r="P5" s="382"/>
      <c r="Q5" s="382" t="s">
        <v>49</v>
      </c>
      <c r="R5" s="382"/>
      <c r="S5" s="382" t="s">
        <v>179</v>
      </c>
      <c r="T5" s="382"/>
      <c r="U5" s="382"/>
      <c r="V5" s="382"/>
      <c r="W5" s="382"/>
      <c r="X5" s="382"/>
      <c r="Y5" s="382" t="s">
        <v>49</v>
      </c>
      <c r="Z5" s="382"/>
    </row>
    <row r="6" spans="1:27" ht="39" customHeight="1" x14ac:dyDescent="0.2">
      <c r="A6" s="371"/>
      <c r="B6" s="372"/>
      <c r="C6" s="372"/>
      <c r="D6" s="410"/>
      <c r="E6" s="382"/>
      <c r="F6" s="410"/>
      <c r="G6" s="410" t="s">
        <v>156</v>
      </c>
      <c r="H6" s="410" t="s">
        <v>157</v>
      </c>
      <c r="I6" s="410" t="s">
        <v>158</v>
      </c>
      <c r="J6" s="382"/>
      <c r="K6" s="382" t="s">
        <v>156</v>
      </c>
      <c r="L6" s="382"/>
      <c r="M6" s="382" t="s">
        <v>157</v>
      </c>
      <c r="N6" s="382"/>
      <c r="O6" s="382" t="s">
        <v>158</v>
      </c>
      <c r="P6" s="382"/>
      <c r="Q6" s="382"/>
      <c r="R6" s="382"/>
      <c r="S6" s="382" t="s">
        <v>101</v>
      </c>
      <c r="T6" s="382"/>
      <c r="U6" s="382" t="s">
        <v>102</v>
      </c>
      <c r="V6" s="382" t="s">
        <v>180</v>
      </c>
      <c r="W6" s="382" t="s">
        <v>103</v>
      </c>
      <c r="X6" s="382"/>
      <c r="Y6" s="382"/>
      <c r="Z6" s="382"/>
    </row>
    <row r="7" spans="1:27" ht="21" customHeight="1" x14ac:dyDescent="0.2">
      <c r="A7" s="371"/>
      <c r="B7" s="372"/>
      <c r="C7" s="372"/>
      <c r="D7" s="410"/>
      <c r="E7" s="382"/>
      <c r="F7" s="410"/>
      <c r="G7" s="410"/>
      <c r="H7" s="410"/>
      <c r="I7" s="410"/>
      <c r="J7" s="382"/>
      <c r="K7" s="152" t="s">
        <v>49</v>
      </c>
      <c r="L7" s="152" t="s">
        <v>171</v>
      </c>
      <c r="M7" s="152" t="s">
        <v>49</v>
      </c>
      <c r="N7" s="152" t="s">
        <v>171</v>
      </c>
      <c r="O7" s="152" t="s">
        <v>49</v>
      </c>
      <c r="P7" s="152" t="s">
        <v>171</v>
      </c>
      <c r="Q7" s="315" t="s">
        <v>49</v>
      </c>
      <c r="R7" s="152" t="s">
        <v>171</v>
      </c>
      <c r="S7" s="152" t="s">
        <v>49</v>
      </c>
      <c r="T7" s="152" t="s">
        <v>171</v>
      </c>
      <c r="U7" s="152" t="s">
        <v>49</v>
      </c>
      <c r="V7" s="152" t="s">
        <v>171</v>
      </c>
      <c r="W7" s="152" t="s">
        <v>49</v>
      </c>
      <c r="X7" s="152" t="s">
        <v>171</v>
      </c>
      <c r="Y7" s="152" t="s">
        <v>49</v>
      </c>
      <c r="Z7" s="152" t="s">
        <v>171</v>
      </c>
    </row>
    <row r="8" spans="1:27" s="39" customFormat="1" ht="15" customHeight="1" x14ac:dyDescent="0.25">
      <c r="A8" s="155"/>
      <c r="B8" s="155"/>
      <c r="C8" s="155"/>
      <c r="D8" s="155"/>
      <c r="E8" s="181"/>
      <c r="F8" s="155">
        <f t="shared" ref="F8:Z8" ca="1" si="0">INDIRECT(ADDRESS(48,COLUMN()))+INDIRECT(ADDRESS(100,COLUMN()))+INDIRECT(ADDRESS(139,COLUMN()))+INDIRECT(ADDRESS(166,COLUMN()))+INDIRECT(ADDRESS(199,COLUMN()))+INDIRECT(ADDRESS(228,COLUMN()))+INDIRECT(ADDRESS(263,COLUMN()))+INDIRECT(ADDRESS(287,COLUMN()))+INDIRECT(ADDRESS(322,COLUMN()))+INDIRECT(ADDRESS(359,COLUMN()))+INDIRECT(ADDRESS(386,COLUMN()))+INDIRECT(ADDRESS(407,COLUMN()))+INDIRECT(ADDRESS(450,COLUMN()))+INDIRECT(ADDRESS(489,COLUMN()))+INDIRECT(ADDRESS(527,COLUMN()))+INDIRECT(ADDRESS(557,COLUMN()))+INDIRECT(ADDRESS(600,COLUMN()))+INDIRECT(ADDRESS(634,COLUMN()))+INDIRECT(ADDRESS(668,COLUMN()))+INDIRECT(ADDRESS(680,COLUMN()))+INDIRECT(ADDRESS(735,COLUMN()))+INDIRECT(ADDRESS(805,COLUMN()))+INDIRECT(ADDRESS(821,COLUMN()))+INDIRECT(ADDRESS(861,COLUMN()))+INDIRECT(ADDRESS(919,COLUMN()))+INDIRECT(ADDRESS(970,COLUMN()))+INDIRECT(ADDRESS(1004,COLUMN()))+INDIRECT(ADDRESS(1010,COLUMN()))+INDIRECT(ADDRESS(1042,COLUMN()))+INDIRECT(ADDRESS(1052,COLUMN()))+INDIRECT(ADDRESS(1064,COLUMN()))</f>
        <v>64690</v>
      </c>
      <c r="G8" s="155">
        <f t="shared" ca="1" si="0"/>
        <v>11201</v>
      </c>
      <c r="H8" s="155">
        <f t="shared" ca="1" si="0"/>
        <v>7744</v>
      </c>
      <c r="I8" s="155">
        <f t="shared" ca="1" si="0"/>
        <v>4034</v>
      </c>
      <c r="J8" s="155">
        <f t="shared" ca="1" si="0"/>
        <v>22979</v>
      </c>
      <c r="K8" s="155">
        <f t="shared" ca="1" si="0"/>
        <v>356904</v>
      </c>
      <c r="L8" s="155">
        <f t="shared" ca="1" si="0"/>
        <v>174335</v>
      </c>
      <c r="M8" s="155">
        <f t="shared" ca="1" si="0"/>
        <v>222153</v>
      </c>
      <c r="N8" s="155">
        <f t="shared" ca="1" si="0"/>
        <v>109739</v>
      </c>
      <c r="O8" s="155">
        <f t="shared" ca="1" si="0"/>
        <v>101780</v>
      </c>
      <c r="P8" s="155">
        <f t="shared" ca="1" si="0"/>
        <v>55607</v>
      </c>
      <c r="Q8" s="328">
        <f t="shared" ca="1" si="0"/>
        <v>680837</v>
      </c>
      <c r="R8" s="155">
        <f t="shared" ca="1" si="0"/>
        <v>339681</v>
      </c>
      <c r="S8" s="155">
        <f t="shared" ca="1" si="0"/>
        <v>11467</v>
      </c>
      <c r="T8" s="155">
        <f t="shared" ca="1" si="0"/>
        <v>10964</v>
      </c>
      <c r="U8" s="155">
        <f t="shared" ca="1" si="0"/>
        <v>14694</v>
      </c>
      <c r="V8" s="155">
        <f t="shared" ca="1" si="0"/>
        <v>10830</v>
      </c>
      <c r="W8" s="155">
        <f t="shared" ca="1" si="0"/>
        <v>7912</v>
      </c>
      <c r="X8" s="155">
        <f t="shared" ca="1" si="0"/>
        <v>5935</v>
      </c>
      <c r="Y8" s="155">
        <f t="shared" ca="1" si="0"/>
        <v>34073</v>
      </c>
      <c r="Z8" s="155">
        <f t="shared" ca="1" si="0"/>
        <v>27729</v>
      </c>
      <c r="AA8" s="155"/>
    </row>
    <row r="9" spans="1:27" s="39" customFormat="1" ht="15" customHeight="1" x14ac:dyDescent="0.25">
      <c r="A9" s="182" t="s">
        <v>187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32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39" customFormat="1" ht="15" customHeight="1" x14ac:dyDescent="0.25">
      <c r="A10" s="182" t="s">
        <v>188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32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183"/>
      <c r="B11" s="183" t="s">
        <v>189</v>
      </c>
      <c r="C11" s="183">
        <v>12</v>
      </c>
      <c r="D11" s="183" t="s">
        <v>190</v>
      </c>
      <c r="E11" s="184" t="s">
        <v>191</v>
      </c>
      <c r="F11" s="183"/>
      <c r="G11" s="183">
        <v>25</v>
      </c>
      <c r="H11" s="183">
        <v>19</v>
      </c>
      <c r="I11" s="183">
        <v>13</v>
      </c>
      <c r="J11" s="183">
        <f t="shared" ref="J11:J40" ca="1" si="1">INDIRECT(CONCATENATE("G", ROW())) + INDIRECT(CONCATENATE("H", ROW())) + INDIRECT(CONCATENATE("I", ROW()))</f>
        <v>57</v>
      </c>
      <c r="K11" s="183">
        <v>963</v>
      </c>
      <c r="L11" s="183">
        <v>474</v>
      </c>
      <c r="M11" s="183">
        <v>737</v>
      </c>
      <c r="N11" s="183">
        <v>409</v>
      </c>
      <c r="O11" s="183">
        <v>449</v>
      </c>
      <c r="P11" s="183">
        <v>258</v>
      </c>
      <c r="Q11" s="329">
        <f t="shared" ref="Q11:Q40" ca="1" si="2">INDIRECT(CONCATENATE("K", ROW())) + INDIRECT(CONCATENATE("M", ROW())) + INDIRECT(CONCATENATE("O", ROW()))</f>
        <v>2149</v>
      </c>
      <c r="R11" s="183">
        <f t="shared" ref="R11:R40" ca="1" si="3">INDIRECT(CONCATENATE("L", ROW())) + INDIRECT(CONCATENATE("N", ROW())) + INDIRECT(CONCATENATE("P", ROW()))</f>
        <v>1141</v>
      </c>
      <c r="S11" s="183">
        <v>26</v>
      </c>
      <c r="T11" s="183">
        <v>25</v>
      </c>
      <c r="U11" s="183">
        <v>43</v>
      </c>
      <c r="V11" s="183">
        <v>33</v>
      </c>
      <c r="W11" s="183">
        <v>22</v>
      </c>
      <c r="X11" s="183">
        <v>18</v>
      </c>
      <c r="Y11" s="183">
        <f t="shared" ref="Y11:Y40" ca="1" si="4">INDIRECT(CONCATENATE("S", ROW())) + INDIRECT(CONCATENATE("U", ROW())) + INDIRECT(CONCATENATE("W", ROW()))</f>
        <v>91</v>
      </c>
      <c r="Z11" s="183">
        <f t="shared" ref="Z11:Z40" ca="1" si="5">INDIRECT(CONCATENATE("T", ROW())) + INDIRECT(CONCATENATE("V", ROW())) + INDIRECT(CONCATENATE("X", ROW()))</f>
        <v>76</v>
      </c>
      <c r="AA11" s="14"/>
    </row>
    <row r="12" spans="1:27" ht="15" customHeight="1" x14ac:dyDescent="0.25">
      <c r="A12" s="183"/>
      <c r="B12" s="183" t="s">
        <v>189</v>
      </c>
      <c r="C12" s="183">
        <v>12</v>
      </c>
      <c r="D12" s="183" t="s">
        <v>190</v>
      </c>
      <c r="E12" s="184" t="s">
        <v>192</v>
      </c>
      <c r="F12" s="183"/>
      <c r="G12" s="183">
        <v>21</v>
      </c>
      <c r="H12" s="183">
        <v>19</v>
      </c>
      <c r="I12" s="183">
        <v>13</v>
      </c>
      <c r="J12" s="183">
        <f t="shared" ca="1" si="1"/>
        <v>53</v>
      </c>
      <c r="K12" s="183">
        <v>787</v>
      </c>
      <c r="L12" s="183">
        <v>400</v>
      </c>
      <c r="M12" s="183">
        <v>497</v>
      </c>
      <c r="N12" s="183">
        <v>258</v>
      </c>
      <c r="O12" s="183">
        <v>276</v>
      </c>
      <c r="P12" s="183">
        <v>145</v>
      </c>
      <c r="Q12" s="329">
        <f t="shared" ca="1" si="2"/>
        <v>1560</v>
      </c>
      <c r="R12" s="183">
        <f t="shared" ca="1" si="3"/>
        <v>803</v>
      </c>
      <c r="S12" s="183">
        <v>22</v>
      </c>
      <c r="T12" s="183">
        <v>21</v>
      </c>
      <c r="U12" s="183">
        <v>44</v>
      </c>
      <c r="V12" s="183">
        <v>35</v>
      </c>
      <c r="W12" s="183">
        <v>18</v>
      </c>
      <c r="X12" s="183">
        <v>8</v>
      </c>
      <c r="Y12" s="183">
        <f t="shared" ca="1" si="4"/>
        <v>84</v>
      </c>
      <c r="Z12" s="183">
        <f t="shared" ca="1" si="5"/>
        <v>64</v>
      </c>
      <c r="AA12" s="14"/>
    </row>
    <row r="13" spans="1:27" ht="15" customHeight="1" x14ac:dyDescent="0.25">
      <c r="A13" s="183"/>
      <c r="B13" s="183" t="s">
        <v>189</v>
      </c>
      <c r="C13" s="183">
        <v>12</v>
      </c>
      <c r="D13" s="183" t="s">
        <v>190</v>
      </c>
      <c r="E13" s="184" t="s">
        <v>193</v>
      </c>
      <c r="F13" s="183"/>
      <c r="G13" s="183">
        <v>21</v>
      </c>
      <c r="H13" s="183">
        <v>16</v>
      </c>
      <c r="I13" s="183">
        <v>9</v>
      </c>
      <c r="J13" s="183">
        <f t="shared" ca="1" si="1"/>
        <v>46</v>
      </c>
      <c r="K13" s="183">
        <v>795</v>
      </c>
      <c r="L13" s="183">
        <v>389</v>
      </c>
      <c r="M13" s="183">
        <v>472</v>
      </c>
      <c r="N13" s="183">
        <v>241</v>
      </c>
      <c r="O13" s="183">
        <v>263</v>
      </c>
      <c r="P13" s="183">
        <v>140</v>
      </c>
      <c r="Q13" s="329">
        <f t="shared" ca="1" si="2"/>
        <v>1530</v>
      </c>
      <c r="R13" s="183">
        <f t="shared" ca="1" si="3"/>
        <v>770</v>
      </c>
      <c r="S13" s="183">
        <v>21</v>
      </c>
      <c r="T13" s="183">
        <v>21</v>
      </c>
      <c r="U13" s="183">
        <v>23</v>
      </c>
      <c r="V13" s="183">
        <v>18</v>
      </c>
      <c r="W13" s="183">
        <v>23</v>
      </c>
      <c r="X13" s="183">
        <v>15</v>
      </c>
      <c r="Y13" s="183">
        <f t="shared" ca="1" si="4"/>
        <v>67</v>
      </c>
      <c r="Z13" s="183">
        <f t="shared" ca="1" si="5"/>
        <v>54</v>
      </c>
      <c r="AA13" s="14"/>
    </row>
    <row r="14" spans="1:27" ht="15" customHeight="1" x14ac:dyDescent="0.25">
      <c r="A14" s="183"/>
      <c r="B14" s="183" t="s">
        <v>189</v>
      </c>
      <c r="C14" s="183">
        <v>12</v>
      </c>
      <c r="D14" s="183" t="s">
        <v>190</v>
      </c>
      <c r="E14" s="184" t="s">
        <v>194</v>
      </c>
      <c r="F14" s="183"/>
      <c r="G14" s="183">
        <v>11</v>
      </c>
      <c r="H14" s="183">
        <v>8</v>
      </c>
      <c r="I14" s="183">
        <v>5</v>
      </c>
      <c r="J14" s="183">
        <f t="shared" ca="1" si="1"/>
        <v>24</v>
      </c>
      <c r="K14" s="183">
        <v>369</v>
      </c>
      <c r="L14" s="183">
        <v>178</v>
      </c>
      <c r="M14" s="183">
        <v>233</v>
      </c>
      <c r="N14" s="183">
        <v>120</v>
      </c>
      <c r="O14" s="183">
        <v>128</v>
      </c>
      <c r="P14" s="183">
        <v>68</v>
      </c>
      <c r="Q14" s="329">
        <f t="shared" ca="1" si="2"/>
        <v>730</v>
      </c>
      <c r="R14" s="183">
        <f t="shared" ca="1" si="3"/>
        <v>366</v>
      </c>
      <c r="S14" s="183">
        <v>11</v>
      </c>
      <c r="T14" s="183">
        <v>11</v>
      </c>
      <c r="U14" s="183">
        <v>5</v>
      </c>
      <c r="V14" s="183">
        <v>5</v>
      </c>
      <c r="W14" s="183">
        <v>19</v>
      </c>
      <c r="X14" s="183">
        <v>13</v>
      </c>
      <c r="Y14" s="183">
        <f t="shared" ca="1" si="4"/>
        <v>35</v>
      </c>
      <c r="Z14" s="183">
        <f t="shared" ca="1" si="5"/>
        <v>29</v>
      </c>
      <c r="AA14" s="14"/>
    </row>
    <row r="15" spans="1:27" ht="15" customHeight="1" x14ac:dyDescent="0.25">
      <c r="A15" s="183"/>
      <c r="B15" s="183" t="s">
        <v>189</v>
      </c>
      <c r="C15" s="183">
        <v>12</v>
      </c>
      <c r="D15" s="183" t="s">
        <v>190</v>
      </c>
      <c r="E15" s="184" t="s">
        <v>195</v>
      </c>
      <c r="F15" s="183">
        <v>2</v>
      </c>
      <c r="G15" s="183">
        <v>9</v>
      </c>
      <c r="H15" s="183">
        <v>8</v>
      </c>
      <c r="I15" s="183">
        <v>7</v>
      </c>
      <c r="J15" s="183">
        <f t="shared" ca="1" si="1"/>
        <v>24</v>
      </c>
      <c r="K15" s="183">
        <v>272</v>
      </c>
      <c r="L15" s="183">
        <v>143</v>
      </c>
      <c r="M15" s="183">
        <v>227</v>
      </c>
      <c r="N15" s="183">
        <v>114</v>
      </c>
      <c r="O15" s="183">
        <v>147</v>
      </c>
      <c r="P15" s="183">
        <v>67</v>
      </c>
      <c r="Q15" s="329">
        <f t="shared" ca="1" si="2"/>
        <v>646</v>
      </c>
      <c r="R15" s="183">
        <f t="shared" ca="1" si="3"/>
        <v>324</v>
      </c>
      <c r="S15" s="183">
        <v>9</v>
      </c>
      <c r="T15" s="183">
        <v>9</v>
      </c>
      <c r="U15" s="183">
        <v>2</v>
      </c>
      <c r="V15" s="183">
        <v>1</v>
      </c>
      <c r="W15" s="183">
        <v>34</v>
      </c>
      <c r="X15" s="183">
        <v>20</v>
      </c>
      <c r="Y15" s="183">
        <f t="shared" ca="1" si="4"/>
        <v>45</v>
      </c>
      <c r="Z15" s="183">
        <f t="shared" ca="1" si="5"/>
        <v>30</v>
      </c>
      <c r="AA15" s="14"/>
    </row>
    <row r="16" spans="1:27" ht="15" customHeight="1" x14ac:dyDescent="0.25">
      <c r="A16" s="183"/>
      <c r="B16" s="183" t="s">
        <v>189</v>
      </c>
      <c r="C16" s="183">
        <v>12</v>
      </c>
      <c r="D16" s="183" t="s">
        <v>196</v>
      </c>
      <c r="E16" s="183" t="s">
        <v>197</v>
      </c>
      <c r="F16" s="183">
        <v>70</v>
      </c>
      <c r="G16" s="183">
        <v>10</v>
      </c>
      <c r="H16" s="183">
        <v>8</v>
      </c>
      <c r="I16" s="183">
        <v>3</v>
      </c>
      <c r="J16" s="183">
        <f t="shared" ca="1" si="1"/>
        <v>21</v>
      </c>
      <c r="K16" s="183">
        <v>272</v>
      </c>
      <c r="L16" s="183">
        <v>143</v>
      </c>
      <c r="M16" s="183">
        <v>179</v>
      </c>
      <c r="N16" s="183">
        <v>98</v>
      </c>
      <c r="O16" s="183">
        <v>81</v>
      </c>
      <c r="P16" s="183">
        <v>41</v>
      </c>
      <c r="Q16" s="329">
        <f t="shared" ca="1" si="2"/>
        <v>532</v>
      </c>
      <c r="R16" s="183">
        <f t="shared" ca="1" si="3"/>
        <v>282</v>
      </c>
      <c r="S16" s="183">
        <v>10</v>
      </c>
      <c r="T16" s="183">
        <v>10</v>
      </c>
      <c r="U16" s="183">
        <v>15</v>
      </c>
      <c r="V16" s="183">
        <v>11</v>
      </c>
      <c r="W16" s="183">
        <v>7</v>
      </c>
      <c r="X16" s="183">
        <v>6</v>
      </c>
      <c r="Y16" s="183">
        <f t="shared" ca="1" si="4"/>
        <v>32</v>
      </c>
      <c r="Z16" s="183">
        <f t="shared" ca="1" si="5"/>
        <v>27</v>
      </c>
      <c r="AA16" s="14"/>
    </row>
    <row r="17" spans="1:27" ht="15" customHeight="1" x14ac:dyDescent="0.25">
      <c r="A17" s="183"/>
      <c r="B17" s="183" t="s">
        <v>189</v>
      </c>
      <c r="C17" s="183">
        <v>9</v>
      </c>
      <c r="D17" s="183" t="s">
        <v>196</v>
      </c>
      <c r="E17" s="183" t="s">
        <v>198</v>
      </c>
      <c r="F17" s="183">
        <v>36</v>
      </c>
      <c r="G17" s="183">
        <v>6</v>
      </c>
      <c r="H17" s="183">
        <v>4</v>
      </c>
      <c r="I17" s="183"/>
      <c r="J17" s="183">
        <f t="shared" ca="1" si="1"/>
        <v>10</v>
      </c>
      <c r="K17" s="183">
        <v>145</v>
      </c>
      <c r="L17" s="183">
        <v>77</v>
      </c>
      <c r="M17" s="183">
        <v>92</v>
      </c>
      <c r="N17" s="183">
        <v>36</v>
      </c>
      <c r="O17" s="183"/>
      <c r="P17" s="183"/>
      <c r="Q17" s="329">
        <f t="shared" ca="1" si="2"/>
        <v>237</v>
      </c>
      <c r="R17" s="183">
        <f t="shared" ca="1" si="3"/>
        <v>113</v>
      </c>
      <c r="S17" s="183">
        <v>6</v>
      </c>
      <c r="T17" s="183">
        <v>6</v>
      </c>
      <c r="U17" s="183">
        <v>10</v>
      </c>
      <c r="V17" s="183">
        <v>7</v>
      </c>
      <c r="W17" s="183"/>
      <c r="X17" s="183"/>
      <c r="Y17" s="183">
        <f t="shared" ca="1" si="4"/>
        <v>16</v>
      </c>
      <c r="Z17" s="183">
        <f t="shared" ca="1" si="5"/>
        <v>13</v>
      </c>
      <c r="AA17" s="14"/>
    </row>
    <row r="18" spans="1:27" ht="15" customHeight="1" x14ac:dyDescent="0.25">
      <c r="A18" s="183"/>
      <c r="B18" s="183" t="s">
        <v>189</v>
      </c>
      <c r="C18" s="183">
        <v>12</v>
      </c>
      <c r="D18" s="183" t="s">
        <v>196</v>
      </c>
      <c r="E18" s="183" t="s">
        <v>199</v>
      </c>
      <c r="F18" s="183">
        <v>230</v>
      </c>
      <c r="G18" s="183">
        <v>15</v>
      </c>
      <c r="H18" s="183">
        <v>10</v>
      </c>
      <c r="I18" s="183">
        <v>5</v>
      </c>
      <c r="J18" s="183">
        <f t="shared" ca="1" si="1"/>
        <v>30</v>
      </c>
      <c r="K18" s="183">
        <v>425</v>
      </c>
      <c r="L18" s="183">
        <v>206</v>
      </c>
      <c r="M18" s="183">
        <v>298</v>
      </c>
      <c r="N18" s="183">
        <v>162</v>
      </c>
      <c r="O18" s="183">
        <v>110</v>
      </c>
      <c r="P18" s="183">
        <v>73</v>
      </c>
      <c r="Q18" s="329">
        <f t="shared" ca="1" si="2"/>
        <v>833</v>
      </c>
      <c r="R18" s="183">
        <f t="shared" ca="1" si="3"/>
        <v>441</v>
      </c>
      <c r="S18" s="183">
        <v>15</v>
      </c>
      <c r="T18" s="183">
        <v>15</v>
      </c>
      <c r="U18" s="183">
        <v>15</v>
      </c>
      <c r="V18" s="183">
        <v>12</v>
      </c>
      <c r="W18" s="183">
        <v>11</v>
      </c>
      <c r="X18" s="183">
        <v>6</v>
      </c>
      <c r="Y18" s="183">
        <f t="shared" ca="1" si="4"/>
        <v>41</v>
      </c>
      <c r="Z18" s="183">
        <f t="shared" ca="1" si="5"/>
        <v>33</v>
      </c>
      <c r="AA18" s="14"/>
    </row>
    <row r="19" spans="1:27" ht="15" customHeight="1" x14ac:dyDescent="0.25">
      <c r="A19" s="183"/>
      <c r="B19" s="183" t="s">
        <v>189</v>
      </c>
      <c r="C19" s="183">
        <v>5</v>
      </c>
      <c r="D19" s="183" t="s">
        <v>190</v>
      </c>
      <c r="E19" s="183" t="s">
        <v>200</v>
      </c>
      <c r="F19" s="183">
        <v>2</v>
      </c>
      <c r="G19" s="183">
        <v>11</v>
      </c>
      <c r="H19" s="183"/>
      <c r="I19" s="183"/>
      <c r="J19" s="183">
        <f t="shared" ca="1" si="1"/>
        <v>11</v>
      </c>
      <c r="K19" s="183">
        <v>268</v>
      </c>
      <c r="L19" s="183">
        <v>145</v>
      </c>
      <c r="M19" s="183"/>
      <c r="N19" s="183"/>
      <c r="O19" s="183"/>
      <c r="P19" s="183"/>
      <c r="Q19" s="329">
        <f t="shared" ca="1" si="2"/>
        <v>268</v>
      </c>
      <c r="R19" s="183">
        <f t="shared" ca="1" si="3"/>
        <v>145</v>
      </c>
      <c r="S19" s="183">
        <v>14</v>
      </c>
      <c r="T19" s="183">
        <v>12</v>
      </c>
      <c r="U19" s="183"/>
      <c r="V19" s="183"/>
      <c r="W19" s="183"/>
      <c r="X19" s="183"/>
      <c r="Y19" s="183">
        <f t="shared" ca="1" si="4"/>
        <v>14</v>
      </c>
      <c r="Z19" s="183">
        <f t="shared" ca="1" si="5"/>
        <v>12</v>
      </c>
      <c r="AA19" s="14"/>
    </row>
    <row r="20" spans="1:27" ht="15" customHeight="1" x14ac:dyDescent="0.25">
      <c r="A20" s="183"/>
      <c r="B20" s="183" t="s">
        <v>189</v>
      </c>
      <c r="C20" s="183">
        <v>12</v>
      </c>
      <c r="D20" s="183" t="s">
        <v>196</v>
      </c>
      <c r="E20" s="183" t="s">
        <v>201</v>
      </c>
      <c r="F20" s="183">
        <v>27</v>
      </c>
      <c r="G20" s="183">
        <v>11</v>
      </c>
      <c r="H20" s="183">
        <v>10</v>
      </c>
      <c r="I20" s="183">
        <v>5</v>
      </c>
      <c r="J20" s="183">
        <f t="shared" ca="1" si="1"/>
        <v>26</v>
      </c>
      <c r="K20" s="183">
        <v>308</v>
      </c>
      <c r="L20" s="183">
        <v>151</v>
      </c>
      <c r="M20" s="183">
        <v>228</v>
      </c>
      <c r="N20" s="183">
        <v>115</v>
      </c>
      <c r="O20" s="183">
        <v>108</v>
      </c>
      <c r="P20" s="183">
        <v>53</v>
      </c>
      <c r="Q20" s="329">
        <f t="shared" ca="1" si="2"/>
        <v>644</v>
      </c>
      <c r="R20" s="183">
        <f t="shared" ca="1" si="3"/>
        <v>319</v>
      </c>
      <c r="S20" s="183">
        <v>11</v>
      </c>
      <c r="T20" s="183">
        <v>11</v>
      </c>
      <c r="U20" s="183">
        <v>15</v>
      </c>
      <c r="V20" s="183">
        <v>11</v>
      </c>
      <c r="W20" s="183">
        <v>12</v>
      </c>
      <c r="X20" s="183">
        <v>11</v>
      </c>
      <c r="Y20" s="183">
        <f t="shared" ca="1" si="4"/>
        <v>38</v>
      </c>
      <c r="Z20" s="183">
        <f t="shared" ca="1" si="5"/>
        <v>33</v>
      </c>
      <c r="AA20" s="14"/>
    </row>
    <row r="21" spans="1:27" ht="15" customHeight="1" x14ac:dyDescent="0.25">
      <c r="A21" s="183"/>
      <c r="B21" s="183" t="s">
        <v>189</v>
      </c>
      <c r="C21" s="183">
        <v>9</v>
      </c>
      <c r="D21" s="183" t="s">
        <v>202</v>
      </c>
      <c r="E21" s="183" t="s">
        <v>203</v>
      </c>
      <c r="F21" s="183">
        <v>170</v>
      </c>
      <c r="G21" s="183">
        <v>5</v>
      </c>
      <c r="H21" s="183">
        <v>4</v>
      </c>
      <c r="I21" s="183"/>
      <c r="J21" s="183">
        <f t="shared" ca="1" si="1"/>
        <v>9</v>
      </c>
      <c r="K21" s="183">
        <v>59</v>
      </c>
      <c r="L21" s="183">
        <v>32</v>
      </c>
      <c r="M21" s="183">
        <v>32</v>
      </c>
      <c r="N21" s="183">
        <v>14</v>
      </c>
      <c r="O21" s="183"/>
      <c r="P21" s="183"/>
      <c r="Q21" s="329">
        <f t="shared" ca="1" si="2"/>
        <v>91</v>
      </c>
      <c r="R21" s="183">
        <f t="shared" ca="1" si="3"/>
        <v>46</v>
      </c>
      <c r="S21" s="183">
        <v>4</v>
      </c>
      <c r="T21" s="183">
        <v>4</v>
      </c>
      <c r="U21" s="183">
        <v>6</v>
      </c>
      <c r="V21" s="183">
        <v>2</v>
      </c>
      <c r="W21" s="183"/>
      <c r="X21" s="183"/>
      <c r="Y21" s="183">
        <f t="shared" ca="1" si="4"/>
        <v>10</v>
      </c>
      <c r="Z21" s="183">
        <f t="shared" ca="1" si="5"/>
        <v>6</v>
      </c>
      <c r="AA21" s="14"/>
    </row>
    <row r="22" spans="1:27" ht="15" customHeight="1" x14ac:dyDescent="0.25">
      <c r="A22" s="183"/>
      <c r="B22" s="183" t="s">
        <v>189</v>
      </c>
      <c r="C22" s="183">
        <v>12</v>
      </c>
      <c r="D22" s="183" t="s">
        <v>196</v>
      </c>
      <c r="E22" s="183" t="s">
        <v>204</v>
      </c>
      <c r="F22" s="183">
        <v>170</v>
      </c>
      <c r="G22" s="183">
        <v>12</v>
      </c>
      <c r="H22" s="183">
        <v>8</v>
      </c>
      <c r="I22" s="183">
        <v>6</v>
      </c>
      <c r="J22" s="183">
        <f t="shared" ca="1" si="1"/>
        <v>26</v>
      </c>
      <c r="K22" s="183">
        <v>379</v>
      </c>
      <c r="L22" s="183">
        <v>183</v>
      </c>
      <c r="M22" s="183">
        <v>245</v>
      </c>
      <c r="N22" s="183">
        <v>119</v>
      </c>
      <c r="O22" s="183">
        <v>143</v>
      </c>
      <c r="P22" s="183">
        <v>82</v>
      </c>
      <c r="Q22" s="329">
        <f t="shared" ca="1" si="2"/>
        <v>767</v>
      </c>
      <c r="R22" s="183">
        <f t="shared" ca="1" si="3"/>
        <v>384</v>
      </c>
      <c r="S22" s="183">
        <v>12</v>
      </c>
      <c r="T22" s="183">
        <v>12</v>
      </c>
      <c r="U22" s="183">
        <v>10</v>
      </c>
      <c r="V22" s="183">
        <v>6</v>
      </c>
      <c r="W22" s="183">
        <v>19</v>
      </c>
      <c r="X22" s="183">
        <v>15</v>
      </c>
      <c r="Y22" s="183">
        <f t="shared" ca="1" si="4"/>
        <v>41</v>
      </c>
      <c r="Z22" s="183">
        <f t="shared" ca="1" si="5"/>
        <v>33</v>
      </c>
      <c r="AA22" s="14"/>
    </row>
    <row r="23" spans="1:27" ht="15" customHeight="1" x14ac:dyDescent="0.25">
      <c r="A23" s="183"/>
      <c r="B23" s="183" t="s">
        <v>189</v>
      </c>
      <c r="C23" s="183">
        <v>12</v>
      </c>
      <c r="D23" s="183" t="s">
        <v>196</v>
      </c>
      <c r="E23" s="183" t="s">
        <v>205</v>
      </c>
      <c r="F23" s="183">
        <v>45</v>
      </c>
      <c r="G23" s="183">
        <v>9</v>
      </c>
      <c r="H23" s="183">
        <v>6</v>
      </c>
      <c r="I23" s="183">
        <v>4</v>
      </c>
      <c r="J23" s="183">
        <f t="shared" ca="1" si="1"/>
        <v>19</v>
      </c>
      <c r="K23" s="183">
        <v>227</v>
      </c>
      <c r="L23" s="183">
        <v>111</v>
      </c>
      <c r="M23" s="183">
        <v>154</v>
      </c>
      <c r="N23" s="183">
        <v>74</v>
      </c>
      <c r="O23" s="183">
        <v>86</v>
      </c>
      <c r="P23" s="183">
        <v>42</v>
      </c>
      <c r="Q23" s="329">
        <f t="shared" ca="1" si="2"/>
        <v>467</v>
      </c>
      <c r="R23" s="183">
        <f t="shared" ca="1" si="3"/>
        <v>227</v>
      </c>
      <c r="S23" s="183">
        <v>9</v>
      </c>
      <c r="T23" s="183">
        <v>9</v>
      </c>
      <c r="U23" s="183">
        <v>15</v>
      </c>
      <c r="V23" s="183">
        <v>13</v>
      </c>
      <c r="W23" s="183">
        <v>5</v>
      </c>
      <c r="X23" s="183">
        <v>4</v>
      </c>
      <c r="Y23" s="183">
        <f t="shared" ca="1" si="4"/>
        <v>29</v>
      </c>
      <c r="Z23" s="183">
        <f t="shared" ca="1" si="5"/>
        <v>26</v>
      </c>
      <c r="AA23" s="14"/>
    </row>
    <row r="24" spans="1:27" ht="15" customHeight="1" x14ac:dyDescent="0.25">
      <c r="A24" s="183"/>
      <c r="B24" s="183" t="s">
        <v>189</v>
      </c>
      <c r="C24" s="183">
        <v>12</v>
      </c>
      <c r="D24" s="183" t="s">
        <v>196</v>
      </c>
      <c r="E24" s="183" t="s">
        <v>206</v>
      </c>
      <c r="F24" s="183">
        <v>170</v>
      </c>
      <c r="G24" s="183">
        <v>13</v>
      </c>
      <c r="H24" s="183">
        <v>9</v>
      </c>
      <c r="I24" s="183">
        <v>4</v>
      </c>
      <c r="J24" s="183">
        <f t="shared" ca="1" si="1"/>
        <v>26</v>
      </c>
      <c r="K24" s="183">
        <v>341</v>
      </c>
      <c r="L24" s="183">
        <v>166</v>
      </c>
      <c r="M24" s="183">
        <v>259</v>
      </c>
      <c r="N24" s="183">
        <v>124</v>
      </c>
      <c r="O24" s="183">
        <v>83</v>
      </c>
      <c r="P24" s="183">
        <v>48</v>
      </c>
      <c r="Q24" s="329">
        <f t="shared" ca="1" si="2"/>
        <v>683</v>
      </c>
      <c r="R24" s="183">
        <f t="shared" ca="1" si="3"/>
        <v>338</v>
      </c>
      <c r="S24" s="183">
        <v>14</v>
      </c>
      <c r="T24" s="183">
        <v>14</v>
      </c>
      <c r="U24" s="183">
        <v>22</v>
      </c>
      <c r="V24" s="183">
        <v>14</v>
      </c>
      <c r="W24" s="183"/>
      <c r="X24" s="183"/>
      <c r="Y24" s="183">
        <f t="shared" ca="1" si="4"/>
        <v>36</v>
      </c>
      <c r="Z24" s="183">
        <f t="shared" ca="1" si="5"/>
        <v>28</v>
      </c>
      <c r="AA24" s="14"/>
    </row>
    <row r="25" spans="1:27" ht="15" customHeight="1" x14ac:dyDescent="0.25">
      <c r="A25" s="183"/>
      <c r="B25" s="183" t="s">
        <v>189</v>
      </c>
      <c r="C25" s="183">
        <v>5</v>
      </c>
      <c r="D25" s="183" t="s">
        <v>202</v>
      </c>
      <c r="E25" s="183" t="s">
        <v>207</v>
      </c>
      <c r="F25" s="183">
        <v>135</v>
      </c>
      <c r="G25" s="183">
        <v>5</v>
      </c>
      <c r="H25" s="183"/>
      <c r="I25" s="183"/>
      <c r="J25" s="183">
        <f t="shared" ca="1" si="1"/>
        <v>5</v>
      </c>
      <c r="K25" s="183">
        <v>16</v>
      </c>
      <c r="L25" s="183">
        <v>8</v>
      </c>
      <c r="M25" s="183"/>
      <c r="N25" s="183"/>
      <c r="O25" s="183"/>
      <c r="P25" s="183"/>
      <c r="Q25" s="329">
        <f t="shared" ca="1" si="2"/>
        <v>16</v>
      </c>
      <c r="R25" s="183">
        <f t="shared" ca="1" si="3"/>
        <v>8</v>
      </c>
      <c r="S25" s="183">
        <v>3</v>
      </c>
      <c r="T25" s="183">
        <v>3</v>
      </c>
      <c r="U25" s="183"/>
      <c r="V25" s="183"/>
      <c r="W25" s="183"/>
      <c r="X25" s="183"/>
      <c r="Y25" s="183">
        <f t="shared" ca="1" si="4"/>
        <v>3</v>
      </c>
      <c r="Z25" s="183">
        <f t="shared" ca="1" si="5"/>
        <v>3</v>
      </c>
      <c r="AA25" s="14"/>
    </row>
    <row r="26" spans="1:27" ht="15" customHeight="1" x14ac:dyDescent="0.25">
      <c r="A26" s="183"/>
      <c r="B26" s="183" t="s">
        <v>189</v>
      </c>
      <c r="C26" s="183">
        <v>9</v>
      </c>
      <c r="D26" s="183" t="s">
        <v>196</v>
      </c>
      <c r="E26" s="183" t="s">
        <v>208</v>
      </c>
      <c r="F26" s="183">
        <v>230</v>
      </c>
      <c r="G26" s="183">
        <v>10</v>
      </c>
      <c r="H26" s="183">
        <v>8</v>
      </c>
      <c r="I26" s="183"/>
      <c r="J26" s="183">
        <f t="shared" ca="1" si="1"/>
        <v>18</v>
      </c>
      <c r="K26" s="183">
        <v>250</v>
      </c>
      <c r="L26" s="183">
        <v>112</v>
      </c>
      <c r="M26" s="183">
        <v>153</v>
      </c>
      <c r="N26" s="183">
        <v>70</v>
      </c>
      <c r="O26" s="183"/>
      <c r="P26" s="183"/>
      <c r="Q26" s="329">
        <f t="shared" ca="1" si="2"/>
        <v>403</v>
      </c>
      <c r="R26" s="183">
        <f t="shared" ca="1" si="3"/>
        <v>182</v>
      </c>
      <c r="S26" s="183">
        <v>10</v>
      </c>
      <c r="T26" s="183">
        <v>10</v>
      </c>
      <c r="U26" s="183">
        <v>16</v>
      </c>
      <c r="V26" s="183">
        <v>14</v>
      </c>
      <c r="W26" s="183"/>
      <c r="X26" s="183"/>
      <c r="Y26" s="183">
        <f t="shared" ca="1" si="4"/>
        <v>26</v>
      </c>
      <c r="Z26" s="183">
        <f t="shared" ca="1" si="5"/>
        <v>24</v>
      </c>
      <c r="AA26" s="14"/>
    </row>
    <row r="27" spans="1:27" ht="15" customHeight="1" x14ac:dyDescent="0.25">
      <c r="A27" s="183"/>
      <c r="B27" s="183" t="s">
        <v>189</v>
      </c>
      <c r="C27" s="183">
        <v>5</v>
      </c>
      <c r="D27" s="183" t="s">
        <v>202</v>
      </c>
      <c r="E27" s="183" t="s">
        <v>209</v>
      </c>
      <c r="F27" s="183">
        <v>118</v>
      </c>
      <c r="G27" s="183">
        <v>5</v>
      </c>
      <c r="H27" s="183"/>
      <c r="I27" s="183"/>
      <c r="J27" s="183">
        <f t="shared" ca="1" si="1"/>
        <v>5</v>
      </c>
      <c r="K27" s="183">
        <v>29</v>
      </c>
      <c r="L27" s="183">
        <v>12</v>
      </c>
      <c r="M27" s="183"/>
      <c r="N27" s="183"/>
      <c r="O27" s="183"/>
      <c r="P27" s="183"/>
      <c r="Q27" s="329">
        <f t="shared" ca="1" si="2"/>
        <v>29</v>
      </c>
      <c r="R27" s="183">
        <f t="shared" ca="1" si="3"/>
        <v>12</v>
      </c>
      <c r="S27" s="183">
        <v>5</v>
      </c>
      <c r="T27" s="183">
        <v>4</v>
      </c>
      <c r="U27" s="183"/>
      <c r="V27" s="183"/>
      <c r="W27" s="183"/>
      <c r="X27" s="183"/>
      <c r="Y27" s="183">
        <f t="shared" ca="1" si="4"/>
        <v>5</v>
      </c>
      <c r="Z27" s="183">
        <f t="shared" ca="1" si="5"/>
        <v>4</v>
      </c>
      <c r="AA27" s="14"/>
    </row>
    <row r="28" spans="1:27" ht="15" customHeight="1" x14ac:dyDescent="0.25">
      <c r="A28" s="183"/>
      <c r="B28" s="183" t="s">
        <v>189</v>
      </c>
      <c r="C28" s="183">
        <v>12</v>
      </c>
      <c r="D28" s="183" t="s">
        <v>196</v>
      </c>
      <c r="E28" s="183" t="s">
        <v>210</v>
      </c>
      <c r="F28" s="183">
        <v>180</v>
      </c>
      <c r="G28" s="183">
        <v>10</v>
      </c>
      <c r="H28" s="183">
        <v>7</v>
      </c>
      <c r="I28" s="183">
        <v>3</v>
      </c>
      <c r="J28" s="183">
        <f t="shared" ca="1" si="1"/>
        <v>20</v>
      </c>
      <c r="K28" s="183">
        <v>249</v>
      </c>
      <c r="L28" s="183">
        <v>113</v>
      </c>
      <c r="M28" s="183">
        <v>181</v>
      </c>
      <c r="N28" s="183">
        <v>89</v>
      </c>
      <c r="O28" s="183">
        <v>87</v>
      </c>
      <c r="P28" s="183">
        <v>46</v>
      </c>
      <c r="Q28" s="329">
        <f t="shared" ca="1" si="2"/>
        <v>517</v>
      </c>
      <c r="R28" s="183">
        <f t="shared" ca="1" si="3"/>
        <v>248</v>
      </c>
      <c r="S28" s="183">
        <v>10</v>
      </c>
      <c r="T28" s="183">
        <v>10</v>
      </c>
      <c r="U28" s="183">
        <v>5</v>
      </c>
      <c r="V28" s="183">
        <v>4</v>
      </c>
      <c r="W28" s="183">
        <v>14</v>
      </c>
      <c r="X28" s="183">
        <v>7</v>
      </c>
      <c r="Y28" s="183">
        <f t="shared" ca="1" si="4"/>
        <v>29</v>
      </c>
      <c r="Z28" s="183">
        <f t="shared" ca="1" si="5"/>
        <v>21</v>
      </c>
      <c r="AA28" s="14"/>
    </row>
    <row r="29" spans="1:27" ht="15" customHeight="1" x14ac:dyDescent="0.25">
      <c r="A29" s="183"/>
      <c r="B29" s="183" t="s">
        <v>189</v>
      </c>
      <c r="C29" s="183">
        <v>5</v>
      </c>
      <c r="D29" s="183" t="s">
        <v>202</v>
      </c>
      <c r="E29" s="183" t="s">
        <v>211</v>
      </c>
      <c r="F29" s="183">
        <v>280</v>
      </c>
      <c r="G29" s="183">
        <v>5</v>
      </c>
      <c r="H29" s="183"/>
      <c r="I29" s="183"/>
      <c r="J29" s="183">
        <f t="shared" ca="1" si="1"/>
        <v>5</v>
      </c>
      <c r="K29" s="183">
        <v>32</v>
      </c>
      <c r="L29" s="183">
        <v>11</v>
      </c>
      <c r="M29" s="183"/>
      <c r="N29" s="183"/>
      <c r="O29" s="183"/>
      <c r="P29" s="183"/>
      <c r="Q29" s="329">
        <f t="shared" ca="1" si="2"/>
        <v>32</v>
      </c>
      <c r="R29" s="183">
        <f t="shared" ca="1" si="3"/>
        <v>11</v>
      </c>
      <c r="S29" s="183">
        <v>4</v>
      </c>
      <c r="T29" s="183">
        <v>4</v>
      </c>
      <c r="U29" s="183"/>
      <c r="V29" s="183"/>
      <c r="W29" s="183"/>
      <c r="X29" s="183"/>
      <c r="Y29" s="183">
        <f t="shared" ca="1" si="4"/>
        <v>4</v>
      </c>
      <c r="Z29" s="183">
        <f t="shared" ca="1" si="5"/>
        <v>4</v>
      </c>
      <c r="AA29" s="14"/>
    </row>
    <row r="30" spans="1:27" ht="15" customHeight="1" x14ac:dyDescent="0.25">
      <c r="A30" s="183"/>
      <c r="B30" s="183" t="s">
        <v>189</v>
      </c>
      <c r="C30" s="183">
        <v>5</v>
      </c>
      <c r="D30" s="183" t="s">
        <v>202</v>
      </c>
      <c r="E30" s="183" t="s">
        <v>212</v>
      </c>
      <c r="F30" s="183">
        <v>45</v>
      </c>
      <c r="G30" s="183">
        <v>4</v>
      </c>
      <c r="H30" s="183"/>
      <c r="I30" s="183"/>
      <c r="J30" s="183">
        <f t="shared" ca="1" si="1"/>
        <v>4</v>
      </c>
      <c r="K30" s="183">
        <v>29</v>
      </c>
      <c r="L30" s="183">
        <v>13</v>
      </c>
      <c r="M30" s="183"/>
      <c r="N30" s="183"/>
      <c r="O30" s="183"/>
      <c r="P30" s="183"/>
      <c r="Q30" s="329">
        <f t="shared" ca="1" si="2"/>
        <v>29</v>
      </c>
      <c r="R30" s="183">
        <f t="shared" ca="1" si="3"/>
        <v>13</v>
      </c>
      <c r="S30" s="183">
        <v>3</v>
      </c>
      <c r="T30" s="183">
        <v>3</v>
      </c>
      <c r="U30" s="183"/>
      <c r="V30" s="183"/>
      <c r="W30" s="183"/>
      <c r="X30" s="183"/>
      <c r="Y30" s="183">
        <f t="shared" ca="1" si="4"/>
        <v>3</v>
      </c>
      <c r="Z30" s="183">
        <f t="shared" ca="1" si="5"/>
        <v>3</v>
      </c>
      <c r="AA30" s="14"/>
    </row>
    <row r="31" spans="1:27" ht="15" customHeight="1" x14ac:dyDescent="0.25">
      <c r="A31" s="183"/>
      <c r="B31" s="183" t="s">
        <v>189</v>
      </c>
      <c r="C31" s="183">
        <v>12</v>
      </c>
      <c r="D31" s="183" t="s">
        <v>196</v>
      </c>
      <c r="E31" s="183" t="s">
        <v>213</v>
      </c>
      <c r="F31" s="183">
        <v>90</v>
      </c>
      <c r="G31" s="183">
        <v>11</v>
      </c>
      <c r="H31" s="183">
        <v>9</v>
      </c>
      <c r="I31" s="183">
        <v>6</v>
      </c>
      <c r="J31" s="183">
        <f t="shared" ca="1" si="1"/>
        <v>26</v>
      </c>
      <c r="K31" s="183">
        <v>339</v>
      </c>
      <c r="L31" s="183">
        <v>163</v>
      </c>
      <c r="M31" s="183">
        <v>259</v>
      </c>
      <c r="N31" s="183">
        <v>136</v>
      </c>
      <c r="O31" s="183">
        <v>137</v>
      </c>
      <c r="P31" s="183">
        <v>69</v>
      </c>
      <c r="Q31" s="329">
        <f t="shared" ca="1" si="2"/>
        <v>735</v>
      </c>
      <c r="R31" s="183">
        <f t="shared" ca="1" si="3"/>
        <v>368</v>
      </c>
      <c r="S31" s="183">
        <v>12</v>
      </c>
      <c r="T31" s="183">
        <v>12</v>
      </c>
      <c r="U31" s="183">
        <v>11</v>
      </c>
      <c r="V31" s="183">
        <v>8</v>
      </c>
      <c r="W31" s="183">
        <v>14</v>
      </c>
      <c r="X31" s="183">
        <v>11</v>
      </c>
      <c r="Y31" s="183">
        <f t="shared" ca="1" si="4"/>
        <v>37</v>
      </c>
      <c r="Z31" s="183">
        <f t="shared" ca="1" si="5"/>
        <v>31</v>
      </c>
      <c r="AA31" s="14"/>
    </row>
    <row r="32" spans="1:27" ht="15" customHeight="1" x14ac:dyDescent="0.25">
      <c r="A32" s="183"/>
      <c r="B32" s="183" t="s">
        <v>189</v>
      </c>
      <c r="C32" s="183">
        <v>9</v>
      </c>
      <c r="D32" s="183" t="s">
        <v>196</v>
      </c>
      <c r="E32" s="183" t="s">
        <v>214</v>
      </c>
      <c r="F32" s="183">
        <v>246</v>
      </c>
      <c r="G32" s="183">
        <v>11</v>
      </c>
      <c r="H32" s="183">
        <v>8</v>
      </c>
      <c r="I32" s="183"/>
      <c r="J32" s="183">
        <f t="shared" ca="1" si="1"/>
        <v>19</v>
      </c>
      <c r="K32" s="183">
        <v>284</v>
      </c>
      <c r="L32" s="183">
        <v>145</v>
      </c>
      <c r="M32" s="183">
        <v>189</v>
      </c>
      <c r="N32" s="183">
        <v>81</v>
      </c>
      <c r="O32" s="183"/>
      <c r="P32" s="183"/>
      <c r="Q32" s="329">
        <f t="shared" ca="1" si="2"/>
        <v>473</v>
      </c>
      <c r="R32" s="183">
        <f t="shared" ca="1" si="3"/>
        <v>226</v>
      </c>
      <c r="S32" s="183">
        <v>11</v>
      </c>
      <c r="T32" s="183">
        <v>11</v>
      </c>
      <c r="U32" s="183">
        <v>17</v>
      </c>
      <c r="V32" s="183">
        <v>12</v>
      </c>
      <c r="W32" s="183"/>
      <c r="X32" s="183"/>
      <c r="Y32" s="183">
        <f t="shared" ca="1" si="4"/>
        <v>28</v>
      </c>
      <c r="Z32" s="183">
        <f t="shared" ca="1" si="5"/>
        <v>23</v>
      </c>
      <c r="AA32" s="14"/>
    </row>
    <row r="33" spans="1:27" ht="15" customHeight="1" x14ac:dyDescent="0.25">
      <c r="A33" s="183"/>
      <c r="B33" s="183" t="s">
        <v>189</v>
      </c>
      <c r="C33" s="183">
        <v>12</v>
      </c>
      <c r="D33" s="183" t="s">
        <v>196</v>
      </c>
      <c r="E33" s="183" t="s">
        <v>215</v>
      </c>
      <c r="F33" s="183">
        <v>30</v>
      </c>
      <c r="G33" s="183">
        <v>12</v>
      </c>
      <c r="H33" s="183">
        <v>8</v>
      </c>
      <c r="I33" s="183">
        <v>6</v>
      </c>
      <c r="J33" s="183">
        <f t="shared" ca="1" si="1"/>
        <v>26</v>
      </c>
      <c r="K33" s="183">
        <v>348</v>
      </c>
      <c r="L33" s="183">
        <v>183</v>
      </c>
      <c r="M33" s="183">
        <v>213</v>
      </c>
      <c r="N33" s="183">
        <v>119</v>
      </c>
      <c r="O33" s="183">
        <v>120</v>
      </c>
      <c r="P33" s="183">
        <v>70</v>
      </c>
      <c r="Q33" s="329">
        <f t="shared" ca="1" si="2"/>
        <v>681</v>
      </c>
      <c r="R33" s="183">
        <f t="shared" ca="1" si="3"/>
        <v>372</v>
      </c>
      <c r="S33" s="183">
        <v>12</v>
      </c>
      <c r="T33" s="183">
        <v>12</v>
      </c>
      <c r="U33" s="183">
        <v>19</v>
      </c>
      <c r="V33" s="183">
        <v>13</v>
      </c>
      <c r="W33" s="183">
        <v>11</v>
      </c>
      <c r="X33" s="183">
        <v>9</v>
      </c>
      <c r="Y33" s="183">
        <f t="shared" ca="1" si="4"/>
        <v>42</v>
      </c>
      <c r="Z33" s="183">
        <f t="shared" ca="1" si="5"/>
        <v>34</v>
      </c>
      <c r="AA33" s="14"/>
    </row>
    <row r="34" spans="1:27" ht="15" customHeight="1" x14ac:dyDescent="0.25">
      <c r="A34" s="183"/>
      <c r="B34" s="183" t="s">
        <v>189</v>
      </c>
      <c r="C34" s="183">
        <v>12</v>
      </c>
      <c r="D34" s="183" t="s">
        <v>196</v>
      </c>
      <c r="E34" s="183" t="s">
        <v>216</v>
      </c>
      <c r="F34" s="183">
        <v>220</v>
      </c>
      <c r="G34" s="183">
        <v>10</v>
      </c>
      <c r="H34" s="183">
        <v>9</v>
      </c>
      <c r="I34" s="183">
        <v>5</v>
      </c>
      <c r="J34" s="183">
        <f t="shared" ca="1" si="1"/>
        <v>24</v>
      </c>
      <c r="K34" s="183">
        <v>317</v>
      </c>
      <c r="L34" s="183">
        <v>152</v>
      </c>
      <c r="M34" s="183">
        <v>258</v>
      </c>
      <c r="N34" s="183">
        <v>123</v>
      </c>
      <c r="O34" s="183">
        <v>112</v>
      </c>
      <c r="P34" s="183">
        <v>60</v>
      </c>
      <c r="Q34" s="329">
        <f t="shared" ca="1" si="2"/>
        <v>687</v>
      </c>
      <c r="R34" s="183">
        <f t="shared" ca="1" si="3"/>
        <v>335</v>
      </c>
      <c r="S34" s="183">
        <v>10</v>
      </c>
      <c r="T34" s="183">
        <v>10</v>
      </c>
      <c r="U34" s="183">
        <v>14</v>
      </c>
      <c r="V34" s="183">
        <v>13</v>
      </c>
      <c r="W34" s="183">
        <v>12</v>
      </c>
      <c r="X34" s="183">
        <v>8</v>
      </c>
      <c r="Y34" s="183">
        <f t="shared" ca="1" si="4"/>
        <v>36</v>
      </c>
      <c r="Z34" s="183">
        <f t="shared" ca="1" si="5"/>
        <v>31</v>
      </c>
      <c r="AA34" s="14"/>
    </row>
    <row r="35" spans="1:27" ht="15" customHeight="1" x14ac:dyDescent="0.25">
      <c r="A35" s="183"/>
      <c r="B35" s="183" t="s">
        <v>189</v>
      </c>
      <c r="C35" s="183">
        <v>12</v>
      </c>
      <c r="D35" s="183" t="s">
        <v>196</v>
      </c>
      <c r="E35" s="183" t="s">
        <v>217</v>
      </c>
      <c r="F35" s="183">
        <v>127</v>
      </c>
      <c r="G35" s="183">
        <v>11</v>
      </c>
      <c r="H35" s="183">
        <v>8</v>
      </c>
      <c r="I35" s="183">
        <v>4</v>
      </c>
      <c r="J35" s="183">
        <f t="shared" ca="1" si="1"/>
        <v>23</v>
      </c>
      <c r="K35" s="183">
        <v>356</v>
      </c>
      <c r="L35" s="183">
        <v>187</v>
      </c>
      <c r="M35" s="183">
        <v>249</v>
      </c>
      <c r="N35" s="183">
        <v>121</v>
      </c>
      <c r="O35" s="183">
        <v>115</v>
      </c>
      <c r="P35" s="183">
        <v>66</v>
      </c>
      <c r="Q35" s="329">
        <f t="shared" ca="1" si="2"/>
        <v>720</v>
      </c>
      <c r="R35" s="183">
        <f t="shared" ca="1" si="3"/>
        <v>374</v>
      </c>
      <c r="S35" s="183">
        <v>11</v>
      </c>
      <c r="T35" s="183">
        <v>9</v>
      </c>
      <c r="U35" s="183">
        <v>1</v>
      </c>
      <c r="V35" s="183">
        <v>1</v>
      </c>
      <c r="W35" s="183">
        <v>21</v>
      </c>
      <c r="X35" s="183">
        <v>13</v>
      </c>
      <c r="Y35" s="183">
        <f t="shared" ca="1" si="4"/>
        <v>33</v>
      </c>
      <c r="Z35" s="183">
        <f t="shared" ca="1" si="5"/>
        <v>23</v>
      </c>
      <c r="AA35" s="14"/>
    </row>
    <row r="36" spans="1:27" ht="15" customHeight="1" x14ac:dyDescent="0.25">
      <c r="A36" s="183"/>
      <c r="B36" s="183" t="s">
        <v>189</v>
      </c>
      <c r="C36" s="183">
        <v>12</v>
      </c>
      <c r="D36" s="183" t="s">
        <v>196</v>
      </c>
      <c r="E36" s="183" t="s">
        <v>218</v>
      </c>
      <c r="F36" s="183">
        <v>168</v>
      </c>
      <c r="G36" s="183">
        <v>17</v>
      </c>
      <c r="H36" s="183">
        <v>14</v>
      </c>
      <c r="I36" s="183">
        <v>7</v>
      </c>
      <c r="J36" s="183">
        <f t="shared" ca="1" si="1"/>
        <v>38</v>
      </c>
      <c r="K36" s="183">
        <v>523</v>
      </c>
      <c r="L36" s="183">
        <v>245</v>
      </c>
      <c r="M36" s="183">
        <v>369</v>
      </c>
      <c r="N36" s="183">
        <v>171</v>
      </c>
      <c r="O36" s="183">
        <v>179</v>
      </c>
      <c r="P36" s="183">
        <v>104</v>
      </c>
      <c r="Q36" s="329">
        <f t="shared" ca="1" si="2"/>
        <v>1071</v>
      </c>
      <c r="R36" s="183">
        <f t="shared" ca="1" si="3"/>
        <v>520</v>
      </c>
      <c r="S36" s="183">
        <v>19</v>
      </c>
      <c r="T36" s="183">
        <v>19</v>
      </c>
      <c r="U36" s="183">
        <v>26</v>
      </c>
      <c r="V36" s="183">
        <v>20</v>
      </c>
      <c r="W36" s="183">
        <v>13</v>
      </c>
      <c r="X36" s="183">
        <v>10</v>
      </c>
      <c r="Y36" s="183">
        <f t="shared" ca="1" si="4"/>
        <v>58</v>
      </c>
      <c r="Z36" s="183">
        <f t="shared" ca="1" si="5"/>
        <v>49</v>
      </c>
      <c r="AA36" s="14"/>
    </row>
    <row r="37" spans="1:27" ht="15" customHeight="1" x14ac:dyDescent="0.25">
      <c r="A37" s="183"/>
      <c r="B37" s="183" t="s">
        <v>189</v>
      </c>
      <c r="C37" s="183">
        <v>12</v>
      </c>
      <c r="D37" s="183" t="s">
        <v>196</v>
      </c>
      <c r="E37" s="183" t="s">
        <v>219</v>
      </c>
      <c r="F37" s="183">
        <v>100</v>
      </c>
      <c r="G37" s="183">
        <v>10</v>
      </c>
      <c r="H37" s="183">
        <v>7</v>
      </c>
      <c r="I37" s="183">
        <v>4</v>
      </c>
      <c r="J37" s="183">
        <f t="shared" ca="1" si="1"/>
        <v>21</v>
      </c>
      <c r="K37" s="183">
        <v>259</v>
      </c>
      <c r="L37" s="183">
        <v>124</v>
      </c>
      <c r="M37" s="183">
        <v>193</v>
      </c>
      <c r="N37" s="183">
        <v>87</v>
      </c>
      <c r="O37" s="183">
        <v>101</v>
      </c>
      <c r="P37" s="183">
        <v>43</v>
      </c>
      <c r="Q37" s="329">
        <f t="shared" ca="1" si="2"/>
        <v>553</v>
      </c>
      <c r="R37" s="183">
        <f t="shared" ca="1" si="3"/>
        <v>254</v>
      </c>
      <c r="S37" s="183">
        <v>10</v>
      </c>
      <c r="T37" s="183">
        <v>10</v>
      </c>
      <c r="U37" s="183">
        <v>3</v>
      </c>
      <c r="V37" s="183">
        <v>3</v>
      </c>
      <c r="W37" s="183">
        <v>19</v>
      </c>
      <c r="X37" s="183">
        <v>15</v>
      </c>
      <c r="Y37" s="183">
        <f t="shared" ca="1" si="4"/>
        <v>32</v>
      </c>
      <c r="Z37" s="183">
        <f t="shared" ca="1" si="5"/>
        <v>28</v>
      </c>
      <c r="AA37" s="14"/>
    </row>
    <row r="38" spans="1:27" ht="15" customHeight="1" x14ac:dyDescent="0.25">
      <c r="A38" s="183"/>
      <c r="B38" s="183" t="s">
        <v>189</v>
      </c>
      <c r="C38" s="183">
        <v>12</v>
      </c>
      <c r="D38" s="183" t="s">
        <v>196</v>
      </c>
      <c r="E38" s="183" t="s">
        <v>220</v>
      </c>
      <c r="F38" s="183">
        <v>132</v>
      </c>
      <c r="G38" s="183">
        <v>15</v>
      </c>
      <c r="H38" s="183">
        <v>9</v>
      </c>
      <c r="I38" s="183">
        <v>5</v>
      </c>
      <c r="J38" s="183">
        <f t="shared" ca="1" si="1"/>
        <v>29</v>
      </c>
      <c r="K38" s="183">
        <v>411</v>
      </c>
      <c r="L38" s="183">
        <v>204</v>
      </c>
      <c r="M38" s="183">
        <v>243</v>
      </c>
      <c r="N38" s="183">
        <v>108</v>
      </c>
      <c r="O38" s="183">
        <v>125</v>
      </c>
      <c r="P38" s="183">
        <v>64</v>
      </c>
      <c r="Q38" s="329">
        <f t="shared" ca="1" si="2"/>
        <v>779</v>
      </c>
      <c r="R38" s="183">
        <f t="shared" ca="1" si="3"/>
        <v>376</v>
      </c>
      <c r="S38" s="183">
        <v>15</v>
      </c>
      <c r="T38" s="183">
        <v>15</v>
      </c>
      <c r="U38" s="183">
        <v>4</v>
      </c>
      <c r="V38" s="183">
        <v>3</v>
      </c>
      <c r="W38" s="183">
        <v>21</v>
      </c>
      <c r="X38" s="183">
        <v>16</v>
      </c>
      <c r="Y38" s="183">
        <f t="shared" ca="1" si="4"/>
        <v>40</v>
      </c>
      <c r="Z38" s="183">
        <f t="shared" ca="1" si="5"/>
        <v>34</v>
      </c>
      <c r="AA38" s="14"/>
    </row>
    <row r="39" spans="1:27" ht="15" customHeight="1" x14ac:dyDescent="0.25">
      <c r="A39" s="183"/>
      <c r="B39" s="183" t="s">
        <v>189</v>
      </c>
      <c r="C39" s="183">
        <v>12</v>
      </c>
      <c r="D39" s="183" t="s">
        <v>196</v>
      </c>
      <c r="E39" s="183" t="s">
        <v>221</v>
      </c>
      <c r="F39" s="183">
        <v>120</v>
      </c>
      <c r="G39" s="183">
        <v>14</v>
      </c>
      <c r="H39" s="183">
        <v>9</v>
      </c>
      <c r="I39" s="183">
        <v>5</v>
      </c>
      <c r="J39" s="183">
        <f t="shared" ca="1" si="1"/>
        <v>28</v>
      </c>
      <c r="K39" s="183">
        <v>407</v>
      </c>
      <c r="L39" s="183">
        <v>205</v>
      </c>
      <c r="M39" s="183">
        <v>253</v>
      </c>
      <c r="N39" s="183">
        <v>130</v>
      </c>
      <c r="O39" s="183">
        <v>111</v>
      </c>
      <c r="P39" s="183">
        <v>63</v>
      </c>
      <c r="Q39" s="329">
        <f t="shared" ca="1" si="2"/>
        <v>771</v>
      </c>
      <c r="R39" s="183">
        <f t="shared" ca="1" si="3"/>
        <v>398</v>
      </c>
      <c r="S39" s="183">
        <v>14</v>
      </c>
      <c r="T39" s="183">
        <v>13</v>
      </c>
      <c r="U39" s="183">
        <v>22</v>
      </c>
      <c r="V39" s="183">
        <v>16</v>
      </c>
      <c r="W39" s="183">
        <v>6</v>
      </c>
      <c r="X39" s="183">
        <v>6</v>
      </c>
      <c r="Y39" s="183">
        <f t="shared" ca="1" si="4"/>
        <v>42</v>
      </c>
      <c r="Z39" s="183">
        <f t="shared" ca="1" si="5"/>
        <v>35</v>
      </c>
      <c r="AA39" s="14"/>
    </row>
    <row r="40" spans="1:27" ht="15" customHeight="1" x14ac:dyDescent="0.25">
      <c r="A40" s="183"/>
      <c r="B40" s="183" t="s">
        <v>189</v>
      </c>
      <c r="C40" s="183">
        <v>9</v>
      </c>
      <c r="D40" s="183" t="s">
        <v>202</v>
      </c>
      <c r="E40" s="183" t="s">
        <v>222</v>
      </c>
      <c r="F40" s="183">
        <v>90</v>
      </c>
      <c r="G40" s="183">
        <v>5</v>
      </c>
      <c r="H40" s="183">
        <v>4</v>
      </c>
      <c r="I40" s="183"/>
      <c r="J40" s="183">
        <f t="shared" ca="1" si="1"/>
        <v>9</v>
      </c>
      <c r="K40" s="183">
        <v>41</v>
      </c>
      <c r="L40" s="183">
        <v>9</v>
      </c>
      <c r="M40" s="183">
        <v>25</v>
      </c>
      <c r="N40" s="183">
        <v>4</v>
      </c>
      <c r="O40" s="183"/>
      <c r="P40" s="183"/>
      <c r="Q40" s="329">
        <f t="shared" ca="1" si="2"/>
        <v>66</v>
      </c>
      <c r="R40" s="183">
        <f t="shared" ca="1" si="3"/>
        <v>13</v>
      </c>
      <c r="S40" s="183">
        <v>5</v>
      </c>
      <c r="T40" s="183">
        <v>5</v>
      </c>
      <c r="U40" s="183">
        <v>6</v>
      </c>
      <c r="V40" s="183">
        <v>4</v>
      </c>
      <c r="W40" s="183"/>
      <c r="X40" s="183"/>
      <c r="Y40" s="183">
        <f t="shared" ca="1" si="4"/>
        <v>11</v>
      </c>
      <c r="Z40" s="183">
        <f t="shared" ca="1" si="5"/>
        <v>9</v>
      </c>
      <c r="AA40" s="14"/>
    </row>
    <row r="41" spans="1:27" ht="15" customHeight="1" x14ac:dyDescent="0.25">
      <c r="A41" s="182" t="s">
        <v>223</v>
      </c>
      <c r="B41" s="14"/>
      <c r="C41" s="14">
        <f t="shared" ref="C41:Z41" ca="1" si="6">INDIRECT(ADDRESS(11,COLUMN()))+INDIRECT(ADDRESS(12,COLUMN()))+INDIRECT(ADDRESS(13,COLUMN()))+INDIRECT(ADDRESS(14,COLUMN()))+INDIRECT(ADDRESS(15,COLUMN()))+INDIRECT(ADDRESS(16,COLUMN()))+INDIRECT(ADDRESS(17,COLUMN()))+INDIRECT(ADDRESS(18,COLUMN()))+INDIRECT(ADDRESS(19,COLUMN()))+INDIRECT(ADDRESS(20,COLUMN()))+INDIRECT(ADDRESS(21,COLUMN()))+INDIRECT(ADDRESS(22,COLUMN()))+INDIRECT(ADDRESS(23,COLUMN()))+INDIRECT(ADDRESS(24,COLUMN()))+INDIRECT(ADDRESS(25,COLUMN()))+INDIRECT(ADDRESS(26,COLUMN()))+INDIRECT(ADDRESS(27,COLUMN()))+INDIRECT(ADDRESS(28,COLUMN()))+INDIRECT(ADDRESS(29,COLUMN()))+INDIRECT(ADDRESS(30,COLUMN()))+INDIRECT(ADDRESS(31,COLUMN()))+INDIRECT(ADDRESS(32,COLUMN()))+INDIRECT(ADDRESS(33,COLUMN()))+INDIRECT(ADDRESS(34,COLUMN()))+INDIRECT(ADDRESS(35,COLUMN()))+INDIRECT(ADDRESS(36,COLUMN()))+INDIRECT(ADDRESS(37,COLUMN()))+INDIRECT(ADDRESS(38,COLUMN()))+INDIRECT(ADDRESS(39,COLUMN()))+INDIRECT(ADDRESS(40,COLUMN()))</f>
        <v>310</v>
      </c>
      <c r="D41" s="14" t="e">
        <f t="shared" ca="1" si="6"/>
        <v>#VALUE!</v>
      </c>
      <c r="E41" s="14" t="e">
        <f t="shared" ca="1" si="6"/>
        <v>#VALUE!</v>
      </c>
      <c r="F41" s="14">
        <f t="shared" ca="1" si="6"/>
        <v>3233</v>
      </c>
      <c r="G41" s="14">
        <f t="shared" ca="1" si="6"/>
        <v>334</v>
      </c>
      <c r="H41" s="14">
        <f t="shared" ca="1" si="6"/>
        <v>229</v>
      </c>
      <c r="I41" s="14">
        <f t="shared" ca="1" si="6"/>
        <v>119</v>
      </c>
      <c r="J41" s="14">
        <f t="shared" ca="1" si="6"/>
        <v>682</v>
      </c>
      <c r="K41" s="14">
        <f t="shared" ca="1" si="6"/>
        <v>9500</v>
      </c>
      <c r="L41" s="14">
        <f t="shared" ca="1" si="6"/>
        <v>4684</v>
      </c>
      <c r="M41" s="14">
        <f t="shared" ca="1" si="6"/>
        <v>6238</v>
      </c>
      <c r="N41" s="14">
        <f t="shared" ca="1" si="6"/>
        <v>3123</v>
      </c>
      <c r="O41" s="14">
        <f t="shared" ca="1" si="6"/>
        <v>2961</v>
      </c>
      <c r="P41" s="14">
        <f t="shared" ca="1" si="6"/>
        <v>1602</v>
      </c>
      <c r="Q41" s="320">
        <f t="shared" ca="1" si="6"/>
        <v>18699</v>
      </c>
      <c r="R41" s="14">
        <f t="shared" ca="1" si="6"/>
        <v>9409</v>
      </c>
      <c r="S41" s="14">
        <f t="shared" ca="1" si="6"/>
        <v>338</v>
      </c>
      <c r="T41" s="14">
        <f t="shared" ca="1" si="6"/>
        <v>330</v>
      </c>
      <c r="U41" s="14">
        <f t="shared" ca="1" si="6"/>
        <v>369</v>
      </c>
      <c r="V41" s="14">
        <f t="shared" ca="1" si="6"/>
        <v>279</v>
      </c>
      <c r="W41" s="14">
        <f t="shared" ca="1" si="6"/>
        <v>301</v>
      </c>
      <c r="X41" s="14">
        <f t="shared" ca="1" si="6"/>
        <v>211</v>
      </c>
      <c r="Y41" s="14">
        <f t="shared" ca="1" si="6"/>
        <v>1008</v>
      </c>
      <c r="Z41" s="14">
        <f t="shared" ca="1" si="6"/>
        <v>820</v>
      </c>
      <c r="AA41" s="14"/>
    </row>
    <row r="42" spans="1:27" ht="15" customHeight="1" x14ac:dyDescent="0.25">
      <c r="A42" s="182" t="s">
        <v>224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0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 customHeight="1" x14ac:dyDescent="0.25">
      <c r="A43" s="182" t="s">
        <v>225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0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 customHeight="1" x14ac:dyDescent="0.25">
      <c r="A44" s="183"/>
      <c r="B44" s="183" t="s">
        <v>189</v>
      </c>
      <c r="C44" s="183">
        <v>12</v>
      </c>
      <c r="D44" s="183" t="s">
        <v>190</v>
      </c>
      <c r="E44" s="183" t="s">
        <v>226</v>
      </c>
      <c r="F44" s="183"/>
      <c r="G44" s="183"/>
      <c r="H44" s="183">
        <v>2</v>
      </c>
      <c r="I44" s="183">
        <v>3</v>
      </c>
      <c r="J44" s="183">
        <f ca="1">INDIRECT(CONCATENATE("G", ROW())) + INDIRECT(CONCATENATE("H", ROW())) + INDIRECT(CONCATENATE("I", ROW()))</f>
        <v>5</v>
      </c>
      <c r="K44" s="183"/>
      <c r="L44" s="183"/>
      <c r="M44" s="183">
        <v>2</v>
      </c>
      <c r="N44" s="183">
        <v>2</v>
      </c>
      <c r="O44" s="183">
        <v>16</v>
      </c>
      <c r="P44" s="183">
        <v>7</v>
      </c>
      <c r="Q44" s="329">
        <f ca="1">INDIRECT(CONCATENATE("K", ROW())) + INDIRECT(CONCATENATE("M", ROW())) + INDIRECT(CONCATENATE("O", ROW()))</f>
        <v>18</v>
      </c>
      <c r="R44" s="183">
        <f ca="1">INDIRECT(CONCATENATE("L", ROW())) + INDIRECT(CONCATENATE("N", ROW())) + INDIRECT(CONCATENATE("P", ROW()))</f>
        <v>9</v>
      </c>
      <c r="S44" s="183">
        <v>3</v>
      </c>
      <c r="T44" s="183">
        <v>3</v>
      </c>
      <c r="U44" s="183"/>
      <c r="V44" s="183"/>
      <c r="W44" s="183">
        <v>7</v>
      </c>
      <c r="X44" s="183">
        <v>4</v>
      </c>
      <c r="Y44" s="183">
        <f ca="1">INDIRECT(CONCATENATE("S", ROW())) + INDIRECT(CONCATENATE("U", ROW())) + INDIRECT(CONCATENATE("W", ROW()))</f>
        <v>10</v>
      </c>
      <c r="Z44" s="183">
        <f ca="1">INDIRECT(CONCATENATE("T", ROW())) + INDIRECT(CONCATENATE("V", ROW())) + INDIRECT(CONCATENATE("X", ROW()))</f>
        <v>7</v>
      </c>
      <c r="AA44" s="14"/>
    </row>
    <row r="45" spans="1:27" ht="15" customHeight="1" x14ac:dyDescent="0.25">
      <c r="A45" s="183"/>
      <c r="B45" s="183" t="s">
        <v>189</v>
      </c>
      <c r="C45" s="183">
        <v>12</v>
      </c>
      <c r="D45" s="183" t="s">
        <v>190</v>
      </c>
      <c r="E45" s="183" t="s">
        <v>227</v>
      </c>
      <c r="F45" s="183">
        <v>1</v>
      </c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329"/>
      <c r="R45" s="183"/>
      <c r="S45" s="183"/>
      <c r="T45" s="183"/>
      <c r="U45" s="183"/>
      <c r="V45" s="183"/>
      <c r="W45" s="183">
        <v>9</v>
      </c>
      <c r="X45" s="183">
        <v>7</v>
      </c>
      <c r="Y45" s="183">
        <f ca="1">INDIRECT(CONCATENATE("S", ROW())) + INDIRECT(CONCATENATE("U", ROW())) + INDIRECT(CONCATENATE("W", ROW()))</f>
        <v>9</v>
      </c>
      <c r="Z45" s="183">
        <f ca="1">INDIRECT(CONCATENATE("T", ROW())) + INDIRECT(CONCATENATE("V", ROW())) + INDIRECT(CONCATENATE("X", ROW()))</f>
        <v>7</v>
      </c>
      <c r="AA45" s="14"/>
    </row>
    <row r="46" spans="1:27" ht="15" customHeight="1" x14ac:dyDescent="0.25">
      <c r="A46" s="183"/>
      <c r="B46" s="183" t="s">
        <v>189</v>
      </c>
      <c r="C46" s="183">
        <v>12</v>
      </c>
      <c r="D46" s="183" t="s">
        <v>190</v>
      </c>
      <c r="E46" s="183" t="s">
        <v>228</v>
      </c>
      <c r="F46" s="183"/>
      <c r="G46" s="183">
        <v>2</v>
      </c>
      <c r="H46" s="183"/>
      <c r="I46" s="183"/>
      <c r="J46" s="183">
        <f ca="1">INDIRECT(CONCATENATE("G", ROW())) + INDIRECT(CONCATENATE("H", ROW())) + INDIRECT(CONCATENATE("I", ROW()))</f>
        <v>2</v>
      </c>
      <c r="K46" s="183">
        <v>14</v>
      </c>
      <c r="L46" s="183">
        <v>5</v>
      </c>
      <c r="M46" s="183"/>
      <c r="N46" s="183"/>
      <c r="O46" s="183"/>
      <c r="P46" s="183"/>
      <c r="Q46" s="329">
        <f ca="1">INDIRECT(CONCATENATE("K", ROW())) + INDIRECT(CONCATENATE("M", ROW())) + INDIRECT(CONCATENATE("O", ROW()))</f>
        <v>14</v>
      </c>
      <c r="R46" s="183">
        <f ca="1">INDIRECT(CONCATENATE("L", ROW())) + INDIRECT(CONCATENATE("N", ROW())) + INDIRECT(CONCATENATE("P", ROW()))</f>
        <v>5</v>
      </c>
      <c r="S46" s="183">
        <v>3</v>
      </c>
      <c r="T46" s="183">
        <v>2</v>
      </c>
      <c r="U46" s="183"/>
      <c r="V46" s="183"/>
      <c r="W46" s="183"/>
      <c r="X46" s="183"/>
      <c r="Y46" s="183">
        <f ca="1">INDIRECT(CONCATENATE("S", ROW())) + INDIRECT(CONCATENATE("U", ROW())) + INDIRECT(CONCATENATE("W", ROW()))</f>
        <v>3</v>
      </c>
      <c r="Z46" s="183">
        <f ca="1">INDIRECT(CONCATENATE("T", ROW())) + INDIRECT(CONCATENATE("V", ROW())) + INDIRECT(CONCATENATE("X", ROW()))</f>
        <v>2</v>
      </c>
      <c r="AA46" s="14"/>
    </row>
    <row r="47" spans="1:27" ht="15" customHeight="1" x14ac:dyDescent="0.25">
      <c r="A47" s="182" t="s">
        <v>229</v>
      </c>
      <c r="B47" s="14"/>
      <c r="C47" s="14">
        <f t="shared" ref="C47:Z47" ca="1" si="7">INDIRECT(ADDRESS(44,COLUMN()))+INDIRECT(ADDRESS(45,COLUMN()))+INDIRECT(ADDRESS(46,COLUMN()))</f>
        <v>36</v>
      </c>
      <c r="D47" s="14" t="e">
        <f t="shared" ca="1" si="7"/>
        <v>#VALUE!</v>
      </c>
      <c r="E47" s="14" t="e">
        <f t="shared" ca="1" si="7"/>
        <v>#VALUE!</v>
      </c>
      <c r="F47" s="14">
        <f t="shared" ca="1" si="7"/>
        <v>1</v>
      </c>
      <c r="G47" s="14">
        <f t="shared" ca="1" si="7"/>
        <v>2</v>
      </c>
      <c r="H47" s="14">
        <f t="shared" ca="1" si="7"/>
        <v>2</v>
      </c>
      <c r="I47" s="14">
        <f t="shared" ca="1" si="7"/>
        <v>3</v>
      </c>
      <c r="J47" s="14">
        <f t="shared" ca="1" si="7"/>
        <v>7</v>
      </c>
      <c r="K47" s="14">
        <f t="shared" ca="1" si="7"/>
        <v>14</v>
      </c>
      <c r="L47" s="14">
        <f t="shared" ca="1" si="7"/>
        <v>5</v>
      </c>
      <c r="M47" s="14">
        <f t="shared" ca="1" si="7"/>
        <v>2</v>
      </c>
      <c r="N47" s="14">
        <f t="shared" ca="1" si="7"/>
        <v>2</v>
      </c>
      <c r="O47" s="14">
        <f t="shared" ca="1" si="7"/>
        <v>16</v>
      </c>
      <c r="P47" s="14">
        <f t="shared" ca="1" si="7"/>
        <v>7</v>
      </c>
      <c r="Q47" s="320">
        <f t="shared" ca="1" si="7"/>
        <v>32</v>
      </c>
      <c r="R47" s="14">
        <f t="shared" ca="1" si="7"/>
        <v>14</v>
      </c>
      <c r="S47" s="14">
        <f t="shared" ca="1" si="7"/>
        <v>6</v>
      </c>
      <c r="T47" s="14">
        <f t="shared" ca="1" si="7"/>
        <v>5</v>
      </c>
      <c r="U47" s="14">
        <f t="shared" ca="1" si="7"/>
        <v>0</v>
      </c>
      <c r="V47" s="14">
        <f t="shared" ca="1" si="7"/>
        <v>0</v>
      </c>
      <c r="W47" s="14">
        <f t="shared" ca="1" si="7"/>
        <v>16</v>
      </c>
      <c r="X47" s="14">
        <f t="shared" ca="1" si="7"/>
        <v>11</v>
      </c>
      <c r="Y47" s="14">
        <f t="shared" ca="1" si="7"/>
        <v>22</v>
      </c>
      <c r="Z47" s="14">
        <f t="shared" ca="1" si="7"/>
        <v>16</v>
      </c>
      <c r="AA47" s="14"/>
    </row>
    <row r="48" spans="1:27" ht="15" customHeight="1" x14ac:dyDescent="0.25">
      <c r="A48" s="182" t="s">
        <v>230</v>
      </c>
      <c r="B48" s="14"/>
      <c r="C48" s="14">
        <f t="shared" ref="C48:Z48" ca="1" si="8">INDIRECT(ADDRESS(11,COLUMN()))+INDIRECT(ADDRESS(12,COLUMN()))+INDIRECT(ADDRESS(13,COLUMN()))+INDIRECT(ADDRESS(14,COLUMN()))+INDIRECT(ADDRESS(15,COLUMN()))+INDIRECT(ADDRESS(16,COLUMN()))+INDIRECT(ADDRESS(17,COLUMN()))+INDIRECT(ADDRESS(18,COLUMN()))+INDIRECT(ADDRESS(19,COLUMN()))+INDIRECT(ADDRESS(20,COLUMN()))+INDIRECT(ADDRESS(21,COLUMN()))+INDIRECT(ADDRESS(22,COLUMN()))+INDIRECT(ADDRESS(23,COLUMN()))+INDIRECT(ADDRESS(24,COLUMN()))+INDIRECT(ADDRESS(25,COLUMN()))+INDIRECT(ADDRESS(26,COLUMN()))+INDIRECT(ADDRESS(27,COLUMN()))+INDIRECT(ADDRESS(28,COLUMN()))+INDIRECT(ADDRESS(29,COLUMN()))+INDIRECT(ADDRESS(30,COLUMN()))+INDIRECT(ADDRESS(31,COLUMN()))+INDIRECT(ADDRESS(32,COLUMN()))+INDIRECT(ADDRESS(33,COLUMN()))+INDIRECT(ADDRESS(34,COLUMN()))+INDIRECT(ADDRESS(35,COLUMN()))+INDIRECT(ADDRESS(36,COLUMN()))+INDIRECT(ADDRESS(37,COLUMN()))+INDIRECT(ADDRESS(38,COLUMN()))+INDIRECT(ADDRESS(39,COLUMN()))+INDIRECT(ADDRESS(40,COLUMN()))+INDIRECT(ADDRESS(44,COLUMN()))+INDIRECT(ADDRESS(45,COLUMN()))+INDIRECT(ADDRESS(46,COLUMN()))</f>
        <v>346</v>
      </c>
      <c r="D48" s="14" t="e">
        <f t="shared" ca="1" si="8"/>
        <v>#VALUE!</v>
      </c>
      <c r="E48" s="14" t="e">
        <f t="shared" ca="1" si="8"/>
        <v>#VALUE!</v>
      </c>
      <c r="F48" s="14">
        <f t="shared" ca="1" si="8"/>
        <v>3234</v>
      </c>
      <c r="G48" s="14">
        <f t="shared" ca="1" si="8"/>
        <v>336</v>
      </c>
      <c r="H48" s="14">
        <f t="shared" ca="1" si="8"/>
        <v>231</v>
      </c>
      <c r="I48" s="14">
        <f t="shared" ca="1" si="8"/>
        <v>122</v>
      </c>
      <c r="J48" s="14">
        <f t="shared" ca="1" si="8"/>
        <v>689</v>
      </c>
      <c r="K48" s="14">
        <f t="shared" ca="1" si="8"/>
        <v>9514</v>
      </c>
      <c r="L48" s="14">
        <f t="shared" ca="1" si="8"/>
        <v>4689</v>
      </c>
      <c r="M48" s="14">
        <f t="shared" ca="1" si="8"/>
        <v>6240</v>
      </c>
      <c r="N48" s="14">
        <f t="shared" ca="1" si="8"/>
        <v>3125</v>
      </c>
      <c r="O48" s="14">
        <f t="shared" ca="1" si="8"/>
        <v>2977</v>
      </c>
      <c r="P48" s="14">
        <f t="shared" ca="1" si="8"/>
        <v>1609</v>
      </c>
      <c r="Q48" s="320">
        <f t="shared" ca="1" si="8"/>
        <v>18731</v>
      </c>
      <c r="R48" s="14">
        <f t="shared" ca="1" si="8"/>
        <v>9423</v>
      </c>
      <c r="S48" s="14">
        <f t="shared" ca="1" si="8"/>
        <v>344</v>
      </c>
      <c r="T48" s="14">
        <f t="shared" ca="1" si="8"/>
        <v>335</v>
      </c>
      <c r="U48" s="14">
        <f t="shared" ca="1" si="8"/>
        <v>369</v>
      </c>
      <c r="V48" s="14">
        <f t="shared" ca="1" si="8"/>
        <v>279</v>
      </c>
      <c r="W48" s="14">
        <f t="shared" ca="1" si="8"/>
        <v>317</v>
      </c>
      <c r="X48" s="14">
        <f t="shared" ca="1" si="8"/>
        <v>222</v>
      </c>
      <c r="Y48" s="14">
        <f t="shared" ca="1" si="8"/>
        <v>1030</v>
      </c>
      <c r="Z48" s="14">
        <f t="shared" ca="1" si="8"/>
        <v>836</v>
      </c>
      <c r="AA48" s="14"/>
    </row>
    <row r="49" spans="1:27" ht="15" customHeight="1" x14ac:dyDescent="0.25">
      <c r="A49" s="182" t="s">
        <v>224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320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 customHeight="1" x14ac:dyDescent="0.25">
      <c r="A50" s="182" t="s">
        <v>231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320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 customHeight="1" x14ac:dyDescent="0.25">
      <c r="A51" s="182" t="s">
        <v>188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320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 customHeight="1" x14ac:dyDescent="0.25">
      <c r="A52" s="183"/>
      <c r="B52" s="183" t="s">
        <v>232</v>
      </c>
      <c r="C52" s="183">
        <v>12</v>
      </c>
      <c r="D52" s="183" t="s">
        <v>190</v>
      </c>
      <c r="E52" s="183" t="s">
        <v>233</v>
      </c>
      <c r="F52" s="183">
        <v>3</v>
      </c>
      <c r="G52" s="183">
        <v>16</v>
      </c>
      <c r="H52" s="183">
        <v>17</v>
      </c>
      <c r="I52" s="183">
        <v>14</v>
      </c>
      <c r="J52" s="183">
        <f t="shared" ref="J52:J89" ca="1" si="9">INDIRECT(CONCATENATE("G", ROW())) + INDIRECT(CONCATENATE("H", ROW())) + INDIRECT(CONCATENATE("I", ROW()))</f>
        <v>47</v>
      </c>
      <c r="K52" s="183">
        <v>489</v>
      </c>
      <c r="L52" s="183">
        <v>245</v>
      </c>
      <c r="M52" s="183">
        <v>500</v>
      </c>
      <c r="N52" s="183">
        <v>262</v>
      </c>
      <c r="O52" s="183">
        <v>367</v>
      </c>
      <c r="P52" s="183">
        <v>189</v>
      </c>
      <c r="Q52" s="329">
        <f t="shared" ref="Q52:Q89" ca="1" si="10">INDIRECT(CONCATENATE("K", ROW())) + INDIRECT(CONCATENATE("M", ROW())) + INDIRECT(CONCATENATE("O", ROW()))</f>
        <v>1356</v>
      </c>
      <c r="R52" s="183">
        <f t="shared" ref="R52:R89" ca="1" si="11">INDIRECT(CONCATENATE("L", ROW())) + INDIRECT(CONCATENATE("N", ROW())) + INDIRECT(CONCATENATE("P", ROW()))</f>
        <v>696</v>
      </c>
      <c r="S52" s="183">
        <v>20</v>
      </c>
      <c r="T52" s="183">
        <v>19</v>
      </c>
      <c r="U52" s="183">
        <v>40</v>
      </c>
      <c r="V52" s="183">
        <v>30</v>
      </c>
      <c r="W52" s="183">
        <v>28</v>
      </c>
      <c r="X52" s="183">
        <v>21</v>
      </c>
      <c r="Y52" s="183">
        <f t="shared" ref="Y52:Y89" ca="1" si="12">INDIRECT(CONCATENATE("S", ROW())) + INDIRECT(CONCATENATE("U", ROW())) + INDIRECT(CONCATENATE("W", ROW()))</f>
        <v>88</v>
      </c>
      <c r="Z52" s="183">
        <f t="shared" ref="Z52:Z89" ca="1" si="13">INDIRECT(CONCATENATE("T", ROW())) + INDIRECT(CONCATENATE("V", ROW())) + INDIRECT(CONCATENATE("X", ROW()))</f>
        <v>70</v>
      </c>
      <c r="AA52" s="14"/>
    </row>
    <row r="53" spans="1:27" ht="15" customHeight="1" x14ac:dyDescent="0.25">
      <c r="A53" s="183"/>
      <c r="B53" s="183" t="s">
        <v>232</v>
      </c>
      <c r="C53" s="183">
        <v>5</v>
      </c>
      <c r="D53" s="183" t="s">
        <v>190</v>
      </c>
      <c r="E53" s="183" t="s">
        <v>234</v>
      </c>
      <c r="F53" s="183">
        <v>2</v>
      </c>
      <c r="G53" s="183">
        <v>19</v>
      </c>
      <c r="H53" s="183"/>
      <c r="I53" s="183"/>
      <c r="J53" s="183">
        <f t="shared" ca="1" si="9"/>
        <v>19</v>
      </c>
      <c r="K53" s="183">
        <v>488</v>
      </c>
      <c r="L53" s="183">
        <v>236</v>
      </c>
      <c r="M53" s="183"/>
      <c r="N53" s="183"/>
      <c r="O53" s="183"/>
      <c r="P53" s="183"/>
      <c r="Q53" s="329">
        <f t="shared" ca="1" si="10"/>
        <v>488</v>
      </c>
      <c r="R53" s="183">
        <f t="shared" ca="1" si="11"/>
        <v>236</v>
      </c>
      <c r="S53" s="183">
        <v>23</v>
      </c>
      <c r="T53" s="183">
        <v>20</v>
      </c>
      <c r="U53" s="183">
        <v>3</v>
      </c>
      <c r="V53" s="183">
        <v>1</v>
      </c>
      <c r="W53" s="183"/>
      <c r="X53" s="183"/>
      <c r="Y53" s="183">
        <f t="shared" ca="1" si="12"/>
        <v>26</v>
      </c>
      <c r="Z53" s="183">
        <f t="shared" ca="1" si="13"/>
        <v>21</v>
      </c>
      <c r="AA53" s="14"/>
    </row>
    <row r="54" spans="1:27" ht="15" customHeight="1" x14ac:dyDescent="0.25">
      <c r="A54" s="183"/>
      <c r="B54" s="183" t="s">
        <v>232</v>
      </c>
      <c r="C54" s="183">
        <v>12</v>
      </c>
      <c r="D54" s="183" t="s">
        <v>190</v>
      </c>
      <c r="E54" s="183" t="s">
        <v>235</v>
      </c>
      <c r="F54" s="183">
        <v>1</v>
      </c>
      <c r="G54" s="183">
        <v>33</v>
      </c>
      <c r="H54" s="183">
        <v>19</v>
      </c>
      <c r="I54" s="183">
        <v>12</v>
      </c>
      <c r="J54" s="183">
        <f t="shared" ca="1" si="9"/>
        <v>64</v>
      </c>
      <c r="K54" s="183">
        <v>1168</v>
      </c>
      <c r="L54" s="183">
        <v>570</v>
      </c>
      <c r="M54" s="183">
        <v>638</v>
      </c>
      <c r="N54" s="183">
        <v>341</v>
      </c>
      <c r="O54" s="183">
        <v>339</v>
      </c>
      <c r="P54" s="183">
        <v>171</v>
      </c>
      <c r="Q54" s="329">
        <f t="shared" ca="1" si="10"/>
        <v>2145</v>
      </c>
      <c r="R54" s="183">
        <f t="shared" ca="1" si="11"/>
        <v>1082</v>
      </c>
      <c r="S54" s="183">
        <v>33</v>
      </c>
      <c r="T54" s="183">
        <v>33</v>
      </c>
      <c r="U54" s="183">
        <v>50</v>
      </c>
      <c r="V54" s="183">
        <v>31</v>
      </c>
      <c r="W54" s="183">
        <v>17</v>
      </c>
      <c r="X54" s="183">
        <v>15</v>
      </c>
      <c r="Y54" s="183">
        <f t="shared" ca="1" si="12"/>
        <v>100</v>
      </c>
      <c r="Z54" s="183">
        <f t="shared" ca="1" si="13"/>
        <v>79</v>
      </c>
      <c r="AA54" s="14"/>
    </row>
    <row r="55" spans="1:27" ht="15" customHeight="1" x14ac:dyDescent="0.25">
      <c r="A55" s="183"/>
      <c r="B55" s="183" t="s">
        <v>232</v>
      </c>
      <c r="C55" s="183">
        <v>5</v>
      </c>
      <c r="D55" s="183" t="s">
        <v>190</v>
      </c>
      <c r="E55" s="183" t="s">
        <v>236</v>
      </c>
      <c r="F55" s="183">
        <v>2</v>
      </c>
      <c r="G55" s="183">
        <v>13</v>
      </c>
      <c r="H55" s="183"/>
      <c r="I55" s="183"/>
      <c r="J55" s="183">
        <f t="shared" ca="1" si="9"/>
        <v>13</v>
      </c>
      <c r="K55" s="183">
        <v>272</v>
      </c>
      <c r="L55" s="183">
        <v>129</v>
      </c>
      <c r="M55" s="183"/>
      <c r="N55" s="183"/>
      <c r="O55" s="183"/>
      <c r="P55" s="183"/>
      <c r="Q55" s="329">
        <f t="shared" ca="1" si="10"/>
        <v>272</v>
      </c>
      <c r="R55" s="183">
        <f t="shared" ca="1" si="11"/>
        <v>129</v>
      </c>
      <c r="S55" s="183">
        <v>17</v>
      </c>
      <c r="T55" s="183">
        <v>14</v>
      </c>
      <c r="U55" s="183"/>
      <c r="V55" s="183"/>
      <c r="W55" s="183"/>
      <c r="X55" s="183"/>
      <c r="Y55" s="183">
        <f t="shared" ca="1" si="12"/>
        <v>17</v>
      </c>
      <c r="Z55" s="183">
        <f t="shared" ca="1" si="13"/>
        <v>14</v>
      </c>
      <c r="AA55" s="14"/>
    </row>
    <row r="56" spans="1:27" ht="15" customHeight="1" x14ac:dyDescent="0.25">
      <c r="A56" s="183"/>
      <c r="B56" s="183" t="s">
        <v>232</v>
      </c>
      <c r="C56" s="183">
        <v>12</v>
      </c>
      <c r="D56" s="183" t="s">
        <v>190</v>
      </c>
      <c r="E56" s="183" t="s">
        <v>237</v>
      </c>
      <c r="F56" s="183"/>
      <c r="G56" s="183">
        <v>17</v>
      </c>
      <c r="H56" s="183">
        <v>20</v>
      </c>
      <c r="I56" s="183">
        <v>10</v>
      </c>
      <c r="J56" s="183">
        <f t="shared" ca="1" si="9"/>
        <v>47</v>
      </c>
      <c r="K56" s="183">
        <v>460</v>
      </c>
      <c r="L56" s="183">
        <v>218</v>
      </c>
      <c r="M56" s="183">
        <v>565</v>
      </c>
      <c r="N56" s="183">
        <v>278</v>
      </c>
      <c r="O56" s="183">
        <v>338</v>
      </c>
      <c r="P56" s="183">
        <v>181</v>
      </c>
      <c r="Q56" s="329">
        <f t="shared" ca="1" si="10"/>
        <v>1363</v>
      </c>
      <c r="R56" s="183">
        <f t="shared" ca="1" si="11"/>
        <v>677</v>
      </c>
      <c r="S56" s="183">
        <v>19</v>
      </c>
      <c r="T56" s="183">
        <v>17</v>
      </c>
      <c r="U56" s="183">
        <v>42</v>
      </c>
      <c r="V56" s="183">
        <v>33</v>
      </c>
      <c r="W56" s="183">
        <v>24</v>
      </c>
      <c r="X56" s="183">
        <v>14</v>
      </c>
      <c r="Y56" s="183">
        <f t="shared" ca="1" si="12"/>
        <v>85</v>
      </c>
      <c r="Z56" s="183">
        <f t="shared" ca="1" si="13"/>
        <v>64</v>
      </c>
      <c r="AA56" s="14"/>
    </row>
    <row r="57" spans="1:27" ht="15" customHeight="1" x14ac:dyDescent="0.25">
      <c r="A57" s="183"/>
      <c r="B57" s="183" t="s">
        <v>232</v>
      </c>
      <c r="C57" s="183">
        <v>12</v>
      </c>
      <c r="D57" s="183" t="s">
        <v>190</v>
      </c>
      <c r="E57" s="183" t="s">
        <v>238</v>
      </c>
      <c r="F57" s="183">
        <v>8</v>
      </c>
      <c r="G57" s="183">
        <v>20</v>
      </c>
      <c r="H57" s="183">
        <v>15</v>
      </c>
      <c r="I57" s="183">
        <v>13</v>
      </c>
      <c r="J57" s="183">
        <f t="shared" ca="1" si="9"/>
        <v>48</v>
      </c>
      <c r="K57" s="183">
        <v>571</v>
      </c>
      <c r="L57" s="183">
        <v>281</v>
      </c>
      <c r="M57" s="183">
        <v>397</v>
      </c>
      <c r="N57" s="183">
        <v>204</v>
      </c>
      <c r="O57" s="183">
        <v>373</v>
      </c>
      <c r="P57" s="183">
        <v>193</v>
      </c>
      <c r="Q57" s="329">
        <f t="shared" ca="1" si="10"/>
        <v>1341</v>
      </c>
      <c r="R57" s="183">
        <f t="shared" ca="1" si="11"/>
        <v>678</v>
      </c>
      <c r="S57" s="183">
        <v>23</v>
      </c>
      <c r="T57" s="183">
        <v>21</v>
      </c>
      <c r="U57" s="183">
        <v>49</v>
      </c>
      <c r="V57" s="183">
        <v>39</v>
      </c>
      <c r="W57" s="183">
        <v>18</v>
      </c>
      <c r="X57" s="183">
        <v>13</v>
      </c>
      <c r="Y57" s="183">
        <f t="shared" ca="1" si="12"/>
        <v>90</v>
      </c>
      <c r="Z57" s="183">
        <f t="shared" ca="1" si="13"/>
        <v>73</v>
      </c>
      <c r="AA57" s="14"/>
    </row>
    <row r="58" spans="1:27" ht="15" customHeight="1" x14ac:dyDescent="0.25">
      <c r="A58" s="183"/>
      <c r="B58" s="183" t="s">
        <v>232</v>
      </c>
      <c r="C58" s="183">
        <v>12</v>
      </c>
      <c r="D58" s="183" t="s">
        <v>190</v>
      </c>
      <c r="E58" s="183" t="s">
        <v>239</v>
      </c>
      <c r="F58" s="183">
        <v>3</v>
      </c>
      <c r="G58" s="183">
        <v>31</v>
      </c>
      <c r="H58" s="183">
        <v>23</v>
      </c>
      <c r="I58" s="183">
        <v>15</v>
      </c>
      <c r="J58" s="183">
        <f t="shared" ca="1" si="9"/>
        <v>69</v>
      </c>
      <c r="K58" s="183">
        <v>1104</v>
      </c>
      <c r="L58" s="183">
        <v>559</v>
      </c>
      <c r="M58" s="183">
        <v>762</v>
      </c>
      <c r="N58" s="183">
        <v>416</v>
      </c>
      <c r="O58" s="183">
        <v>459</v>
      </c>
      <c r="P58" s="183">
        <v>295</v>
      </c>
      <c r="Q58" s="329">
        <f t="shared" ca="1" si="10"/>
        <v>2325</v>
      </c>
      <c r="R58" s="183">
        <f t="shared" ca="1" si="11"/>
        <v>1270</v>
      </c>
      <c r="S58" s="183">
        <v>38</v>
      </c>
      <c r="T58" s="183">
        <v>36</v>
      </c>
      <c r="U58" s="183">
        <v>39</v>
      </c>
      <c r="V58" s="183">
        <v>25</v>
      </c>
      <c r="W58" s="183">
        <v>37</v>
      </c>
      <c r="X58" s="183">
        <v>30</v>
      </c>
      <c r="Y58" s="183">
        <f t="shared" ca="1" si="12"/>
        <v>114</v>
      </c>
      <c r="Z58" s="183">
        <f t="shared" ca="1" si="13"/>
        <v>91</v>
      </c>
      <c r="AA58" s="14"/>
    </row>
    <row r="59" spans="1:27" ht="15" customHeight="1" x14ac:dyDescent="0.25">
      <c r="A59" s="183"/>
      <c r="B59" s="183" t="s">
        <v>232</v>
      </c>
      <c r="C59" s="183">
        <v>12</v>
      </c>
      <c r="D59" s="183" t="s">
        <v>190</v>
      </c>
      <c r="E59" s="183" t="s">
        <v>240</v>
      </c>
      <c r="F59" s="183">
        <v>2</v>
      </c>
      <c r="G59" s="183">
        <v>8</v>
      </c>
      <c r="H59" s="183">
        <v>8</v>
      </c>
      <c r="I59" s="183">
        <v>9</v>
      </c>
      <c r="J59" s="183">
        <f t="shared" ca="1" si="9"/>
        <v>25</v>
      </c>
      <c r="K59" s="183">
        <v>220</v>
      </c>
      <c r="L59" s="183">
        <v>96</v>
      </c>
      <c r="M59" s="183">
        <v>174</v>
      </c>
      <c r="N59" s="183">
        <v>94</v>
      </c>
      <c r="O59" s="183">
        <v>240</v>
      </c>
      <c r="P59" s="183">
        <v>154</v>
      </c>
      <c r="Q59" s="329">
        <f t="shared" ca="1" si="10"/>
        <v>634</v>
      </c>
      <c r="R59" s="183">
        <f t="shared" ca="1" si="11"/>
        <v>344</v>
      </c>
      <c r="S59" s="183">
        <v>8</v>
      </c>
      <c r="T59" s="183">
        <v>6</v>
      </c>
      <c r="U59" s="183">
        <v>22</v>
      </c>
      <c r="V59" s="183">
        <v>16</v>
      </c>
      <c r="W59" s="183">
        <v>17</v>
      </c>
      <c r="X59" s="183">
        <v>12</v>
      </c>
      <c r="Y59" s="183">
        <f t="shared" ca="1" si="12"/>
        <v>47</v>
      </c>
      <c r="Z59" s="183">
        <f t="shared" ca="1" si="13"/>
        <v>34</v>
      </c>
      <c r="AA59" s="14"/>
    </row>
    <row r="60" spans="1:27" ht="15" customHeight="1" x14ac:dyDescent="0.25">
      <c r="A60" s="183"/>
      <c r="B60" s="183" t="s">
        <v>232</v>
      </c>
      <c r="C60" s="183">
        <v>12</v>
      </c>
      <c r="D60" s="183" t="s">
        <v>196</v>
      </c>
      <c r="E60" s="183" t="s">
        <v>241</v>
      </c>
      <c r="F60" s="183">
        <v>120</v>
      </c>
      <c r="G60" s="183">
        <v>15</v>
      </c>
      <c r="H60" s="183">
        <v>12</v>
      </c>
      <c r="I60" s="183">
        <v>9</v>
      </c>
      <c r="J60" s="183">
        <f t="shared" ca="1" si="9"/>
        <v>36</v>
      </c>
      <c r="K60" s="183">
        <v>352</v>
      </c>
      <c r="L60" s="183">
        <v>173</v>
      </c>
      <c r="M60" s="183">
        <v>267</v>
      </c>
      <c r="N60" s="183">
        <v>122</v>
      </c>
      <c r="O60" s="183">
        <v>175</v>
      </c>
      <c r="P60" s="183">
        <v>97</v>
      </c>
      <c r="Q60" s="329">
        <f t="shared" ca="1" si="10"/>
        <v>794</v>
      </c>
      <c r="R60" s="183">
        <f t="shared" ca="1" si="11"/>
        <v>392</v>
      </c>
      <c r="S60" s="183">
        <v>16</v>
      </c>
      <c r="T60" s="183">
        <v>15</v>
      </c>
      <c r="U60" s="183">
        <v>31</v>
      </c>
      <c r="V60" s="183">
        <v>18</v>
      </c>
      <c r="W60" s="183">
        <v>12</v>
      </c>
      <c r="X60" s="183">
        <v>6</v>
      </c>
      <c r="Y60" s="183">
        <f t="shared" ca="1" si="12"/>
        <v>59</v>
      </c>
      <c r="Z60" s="183">
        <f t="shared" ca="1" si="13"/>
        <v>39</v>
      </c>
      <c r="AA60" s="14"/>
    </row>
    <row r="61" spans="1:27" ht="15" customHeight="1" x14ac:dyDescent="0.25">
      <c r="A61" s="183"/>
      <c r="B61" s="183" t="s">
        <v>232</v>
      </c>
      <c r="C61" s="183">
        <v>12</v>
      </c>
      <c r="D61" s="183" t="s">
        <v>196</v>
      </c>
      <c r="E61" s="183" t="s">
        <v>242</v>
      </c>
      <c r="F61" s="183">
        <v>45</v>
      </c>
      <c r="G61" s="183">
        <v>11</v>
      </c>
      <c r="H61" s="183">
        <v>8</v>
      </c>
      <c r="I61" s="183">
        <v>5</v>
      </c>
      <c r="J61" s="183">
        <f t="shared" ca="1" si="9"/>
        <v>24</v>
      </c>
      <c r="K61" s="183">
        <v>186</v>
      </c>
      <c r="L61" s="183">
        <v>92</v>
      </c>
      <c r="M61" s="183">
        <v>141</v>
      </c>
      <c r="N61" s="183">
        <v>60</v>
      </c>
      <c r="O61" s="183">
        <v>91</v>
      </c>
      <c r="P61" s="183">
        <v>43</v>
      </c>
      <c r="Q61" s="329">
        <f t="shared" ca="1" si="10"/>
        <v>418</v>
      </c>
      <c r="R61" s="183">
        <f t="shared" ca="1" si="11"/>
        <v>195</v>
      </c>
      <c r="S61" s="183">
        <v>12</v>
      </c>
      <c r="T61" s="183">
        <v>12</v>
      </c>
      <c r="U61" s="183">
        <v>1</v>
      </c>
      <c r="V61" s="183">
        <v>1</v>
      </c>
      <c r="W61" s="183">
        <v>31</v>
      </c>
      <c r="X61" s="183">
        <v>21</v>
      </c>
      <c r="Y61" s="183">
        <f t="shared" ca="1" si="12"/>
        <v>44</v>
      </c>
      <c r="Z61" s="183">
        <f t="shared" ca="1" si="13"/>
        <v>34</v>
      </c>
      <c r="AA61" s="14"/>
    </row>
    <row r="62" spans="1:27" ht="15" customHeight="1" x14ac:dyDescent="0.25">
      <c r="A62" s="183"/>
      <c r="B62" s="183" t="s">
        <v>232</v>
      </c>
      <c r="C62" s="183">
        <v>12</v>
      </c>
      <c r="D62" s="183" t="s">
        <v>196</v>
      </c>
      <c r="E62" s="183" t="s">
        <v>243</v>
      </c>
      <c r="F62" s="183">
        <v>120</v>
      </c>
      <c r="G62" s="183">
        <v>16</v>
      </c>
      <c r="H62" s="183">
        <v>13</v>
      </c>
      <c r="I62" s="183">
        <v>9</v>
      </c>
      <c r="J62" s="183">
        <f t="shared" ca="1" si="9"/>
        <v>38</v>
      </c>
      <c r="K62" s="183">
        <v>373</v>
      </c>
      <c r="L62" s="183">
        <v>178</v>
      </c>
      <c r="M62" s="183">
        <v>299</v>
      </c>
      <c r="N62" s="183">
        <v>141</v>
      </c>
      <c r="O62" s="183">
        <v>223</v>
      </c>
      <c r="P62" s="183">
        <v>111</v>
      </c>
      <c r="Q62" s="329">
        <f t="shared" ca="1" si="10"/>
        <v>895</v>
      </c>
      <c r="R62" s="183">
        <f t="shared" ca="1" si="11"/>
        <v>430</v>
      </c>
      <c r="S62" s="183">
        <v>19</v>
      </c>
      <c r="T62" s="183">
        <v>17</v>
      </c>
      <c r="U62" s="183">
        <v>36</v>
      </c>
      <c r="V62" s="183">
        <v>26</v>
      </c>
      <c r="W62" s="183">
        <v>13</v>
      </c>
      <c r="X62" s="183">
        <v>11</v>
      </c>
      <c r="Y62" s="183">
        <f t="shared" ca="1" si="12"/>
        <v>68</v>
      </c>
      <c r="Z62" s="183">
        <f t="shared" ca="1" si="13"/>
        <v>54</v>
      </c>
      <c r="AA62" s="14"/>
    </row>
    <row r="63" spans="1:27" ht="15" customHeight="1" x14ac:dyDescent="0.25">
      <c r="A63" s="183"/>
      <c r="B63" s="183" t="s">
        <v>232</v>
      </c>
      <c r="C63" s="183">
        <v>5</v>
      </c>
      <c r="D63" s="183" t="s">
        <v>202</v>
      </c>
      <c r="E63" s="183" t="s">
        <v>244</v>
      </c>
      <c r="F63" s="183">
        <v>110</v>
      </c>
      <c r="G63" s="183">
        <v>5</v>
      </c>
      <c r="H63" s="183"/>
      <c r="I63" s="183"/>
      <c r="J63" s="183">
        <f t="shared" ca="1" si="9"/>
        <v>5</v>
      </c>
      <c r="K63" s="183">
        <v>48</v>
      </c>
      <c r="L63" s="183">
        <v>26</v>
      </c>
      <c r="M63" s="183"/>
      <c r="N63" s="183"/>
      <c r="O63" s="183"/>
      <c r="P63" s="183"/>
      <c r="Q63" s="329">
        <f t="shared" ca="1" si="10"/>
        <v>48</v>
      </c>
      <c r="R63" s="183">
        <f t="shared" ca="1" si="11"/>
        <v>26</v>
      </c>
      <c r="S63" s="183">
        <v>5</v>
      </c>
      <c r="T63" s="183">
        <v>4</v>
      </c>
      <c r="U63" s="183"/>
      <c r="V63" s="183"/>
      <c r="W63" s="183"/>
      <c r="X63" s="183"/>
      <c r="Y63" s="183">
        <f t="shared" ca="1" si="12"/>
        <v>5</v>
      </c>
      <c r="Z63" s="183">
        <f t="shared" ca="1" si="13"/>
        <v>4</v>
      </c>
      <c r="AA63" s="14"/>
    </row>
    <row r="64" spans="1:27" ht="15" customHeight="1" x14ac:dyDescent="0.25">
      <c r="A64" s="183"/>
      <c r="B64" s="183" t="s">
        <v>232</v>
      </c>
      <c r="C64" s="183">
        <v>12</v>
      </c>
      <c r="D64" s="183" t="s">
        <v>196</v>
      </c>
      <c r="E64" s="183" t="s">
        <v>245</v>
      </c>
      <c r="F64" s="183">
        <v>5</v>
      </c>
      <c r="G64" s="183">
        <v>9</v>
      </c>
      <c r="H64" s="183">
        <v>7</v>
      </c>
      <c r="I64" s="183">
        <v>5</v>
      </c>
      <c r="J64" s="183">
        <f t="shared" ca="1" si="9"/>
        <v>21</v>
      </c>
      <c r="K64" s="183">
        <v>190</v>
      </c>
      <c r="L64" s="183">
        <v>95</v>
      </c>
      <c r="M64" s="183">
        <v>142</v>
      </c>
      <c r="N64" s="183">
        <v>70</v>
      </c>
      <c r="O64" s="183">
        <v>120</v>
      </c>
      <c r="P64" s="183">
        <v>59</v>
      </c>
      <c r="Q64" s="329">
        <f t="shared" ca="1" si="10"/>
        <v>452</v>
      </c>
      <c r="R64" s="183">
        <f t="shared" ca="1" si="11"/>
        <v>224</v>
      </c>
      <c r="S64" s="183">
        <v>10</v>
      </c>
      <c r="T64" s="183">
        <v>9</v>
      </c>
      <c r="U64" s="183">
        <v>14</v>
      </c>
      <c r="V64" s="183">
        <v>12</v>
      </c>
      <c r="W64" s="183">
        <v>12</v>
      </c>
      <c r="X64" s="183">
        <v>9</v>
      </c>
      <c r="Y64" s="183">
        <f t="shared" ca="1" si="12"/>
        <v>36</v>
      </c>
      <c r="Z64" s="183">
        <f t="shared" ca="1" si="13"/>
        <v>30</v>
      </c>
      <c r="AA64" s="14"/>
    </row>
    <row r="65" spans="1:27" ht="15" customHeight="1" x14ac:dyDescent="0.25">
      <c r="A65" s="183"/>
      <c r="B65" s="183" t="s">
        <v>232</v>
      </c>
      <c r="C65" s="183">
        <v>12</v>
      </c>
      <c r="D65" s="183" t="s">
        <v>196</v>
      </c>
      <c r="E65" s="183" t="s">
        <v>246</v>
      </c>
      <c r="F65" s="183">
        <v>320</v>
      </c>
      <c r="G65" s="183">
        <v>16</v>
      </c>
      <c r="H65" s="183">
        <v>15</v>
      </c>
      <c r="I65" s="183">
        <v>8</v>
      </c>
      <c r="J65" s="183">
        <f t="shared" ca="1" si="9"/>
        <v>39</v>
      </c>
      <c r="K65" s="183">
        <v>330</v>
      </c>
      <c r="L65" s="183">
        <v>158</v>
      </c>
      <c r="M65" s="183">
        <v>318</v>
      </c>
      <c r="N65" s="183">
        <v>162</v>
      </c>
      <c r="O65" s="183">
        <v>216</v>
      </c>
      <c r="P65" s="183">
        <v>108</v>
      </c>
      <c r="Q65" s="329">
        <f t="shared" ca="1" si="10"/>
        <v>864</v>
      </c>
      <c r="R65" s="183">
        <f t="shared" ca="1" si="11"/>
        <v>428</v>
      </c>
      <c r="S65" s="183">
        <v>15</v>
      </c>
      <c r="T65" s="183">
        <v>11</v>
      </c>
      <c r="U65" s="183">
        <v>26</v>
      </c>
      <c r="V65" s="183">
        <v>16</v>
      </c>
      <c r="W65" s="183">
        <v>22</v>
      </c>
      <c r="X65" s="183">
        <v>15</v>
      </c>
      <c r="Y65" s="183">
        <f t="shared" ca="1" si="12"/>
        <v>63</v>
      </c>
      <c r="Z65" s="183">
        <f t="shared" ca="1" si="13"/>
        <v>42</v>
      </c>
      <c r="AA65" s="14"/>
    </row>
    <row r="66" spans="1:27" ht="15" customHeight="1" x14ac:dyDescent="0.25">
      <c r="A66" s="183"/>
      <c r="B66" s="183" t="s">
        <v>232</v>
      </c>
      <c r="C66" s="183">
        <v>12</v>
      </c>
      <c r="D66" s="183" t="s">
        <v>196</v>
      </c>
      <c r="E66" s="183" t="s">
        <v>247</v>
      </c>
      <c r="F66" s="183">
        <v>75</v>
      </c>
      <c r="G66" s="183">
        <v>10</v>
      </c>
      <c r="H66" s="183">
        <v>8</v>
      </c>
      <c r="I66" s="183">
        <v>6</v>
      </c>
      <c r="J66" s="183">
        <f t="shared" ca="1" si="9"/>
        <v>24</v>
      </c>
      <c r="K66" s="183">
        <v>182</v>
      </c>
      <c r="L66" s="183">
        <v>87</v>
      </c>
      <c r="M66" s="183">
        <v>155</v>
      </c>
      <c r="N66" s="183">
        <v>70</v>
      </c>
      <c r="O66" s="183">
        <v>108</v>
      </c>
      <c r="P66" s="183">
        <v>54</v>
      </c>
      <c r="Q66" s="329">
        <f t="shared" ca="1" si="10"/>
        <v>445</v>
      </c>
      <c r="R66" s="183">
        <f t="shared" ca="1" si="11"/>
        <v>211</v>
      </c>
      <c r="S66" s="183">
        <v>10</v>
      </c>
      <c r="T66" s="183">
        <v>9</v>
      </c>
      <c r="U66" s="183">
        <v>20</v>
      </c>
      <c r="V66" s="183">
        <v>15</v>
      </c>
      <c r="W66" s="183">
        <v>10</v>
      </c>
      <c r="X66" s="183">
        <v>6</v>
      </c>
      <c r="Y66" s="183">
        <f t="shared" ca="1" si="12"/>
        <v>40</v>
      </c>
      <c r="Z66" s="183">
        <f t="shared" ca="1" si="13"/>
        <v>30</v>
      </c>
      <c r="AA66" s="14"/>
    </row>
    <row r="67" spans="1:27" ht="15" customHeight="1" x14ac:dyDescent="0.25">
      <c r="A67" s="183"/>
      <c r="B67" s="183" t="s">
        <v>232</v>
      </c>
      <c r="C67" s="183">
        <v>5</v>
      </c>
      <c r="D67" s="183" t="s">
        <v>202</v>
      </c>
      <c r="E67" s="183" t="s">
        <v>248</v>
      </c>
      <c r="F67" s="183">
        <v>165</v>
      </c>
      <c r="G67" s="183">
        <v>5</v>
      </c>
      <c r="H67" s="183"/>
      <c r="I67" s="183"/>
      <c r="J67" s="183">
        <f t="shared" ca="1" si="9"/>
        <v>5</v>
      </c>
      <c r="K67" s="183">
        <v>58</v>
      </c>
      <c r="L67" s="183">
        <v>27</v>
      </c>
      <c r="M67" s="183"/>
      <c r="N67" s="183"/>
      <c r="O67" s="183"/>
      <c r="P67" s="183"/>
      <c r="Q67" s="329">
        <f t="shared" ca="1" si="10"/>
        <v>58</v>
      </c>
      <c r="R67" s="183">
        <f t="shared" ca="1" si="11"/>
        <v>27</v>
      </c>
      <c r="S67" s="183">
        <v>6</v>
      </c>
      <c r="T67" s="183">
        <v>5</v>
      </c>
      <c r="U67" s="183"/>
      <c r="V67" s="183"/>
      <c r="W67" s="183"/>
      <c r="X67" s="183"/>
      <c r="Y67" s="183">
        <f t="shared" ca="1" si="12"/>
        <v>6</v>
      </c>
      <c r="Z67" s="183">
        <f t="shared" ca="1" si="13"/>
        <v>5</v>
      </c>
      <c r="AA67" s="14"/>
    </row>
    <row r="68" spans="1:27" ht="15" customHeight="1" x14ac:dyDescent="0.25">
      <c r="A68" s="183"/>
      <c r="B68" s="183" t="s">
        <v>232</v>
      </c>
      <c r="C68" s="183">
        <v>12</v>
      </c>
      <c r="D68" s="183" t="s">
        <v>202</v>
      </c>
      <c r="E68" s="183" t="s">
        <v>249</v>
      </c>
      <c r="F68" s="183">
        <v>160</v>
      </c>
      <c r="G68" s="183">
        <v>26</v>
      </c>
      <c r="H68" s="183">
        <v>17</v>
      </c>
      <c r="I68" s="183">
        <v>13</v>
      </c>
      <c r="J68" s="183">
        <f t="shared" ca="1" si="9"/>
        <v>56</v>
      </c>
      <c r="K68" s="183">
        <v>629</v>
      </c>
      <c r="L68" s="183">
        <v>323</v>
      </c>
      <c r="M68" s="183">
        <v>463</v>
      </c>
      <c r="N68" s="183">
        <v>244</v>
      </c>
      <c r="O68" s="183">
        <v>328</v>
      </c>
      <c r="P68" s="183">
        <v>160</v>
      </c>
      <c r="Q68" s="329">
        <f t="shared" ca="1" si="10"/>
        <v>1420</v>
      </c>
      <c r="R68" s="183">
        <f t="shared" ca="1" si="11"/>
        <v>727</v>
      </c>
      <c r="S68" s="183">
        <v>40</v>
      </c>
      <c r="T68" s="183">
        <v>32</v>
      </c>
      <c r="U68" s="183">
        <v>39</v>
      </c>
      <c r="V68" s="183">
        <v>28</v>
      </c>
      <c r="W68" s="183">
        <v>25</v>
      </c>
      <c r="X68" s="183">
        <v>16</v>
      </c>
      <c r="Y68" s="183">
        <f t="shared" ca="1" si="12"/>
        <v>104</v>
      </c>
      <c r="Z68" s="183">
        <f t="shared" ca="1" si="13"/>
        <v>76</v>
      </c>
      <c r="AA68" s="14"/>
    </row>
    <row r="69" spans="1:27" s="39" customFormat="1" ht="15" customHeight="1" x14ac:dyDescent="0.25">
      <c r="A69" s="183"/>
      <c r="B69" s="183" t="s">
        <v>232</v>
      </c>
      <c r="C69" s="183">
        <v>5</v>
      </c>
      <c r="D69" s="183" t="s">
        <v>196</v>
      </c>
      <c r="E69" s="183" t="s">
        <v>250</v>
      </c>
      <c r="F69" s="183">
        <v>150</v>
      </c>
      <c r="G69" s="183">
        <v>5</v>
      </c>
      <c r="H69" s="183"/>
      <c r="I69" s="183"/>
      <c r="J69" s="183">
        <f t="shared" ca="1" si="9"/>
        <v>5</v>
      </c>
      <c r="K69" s="183">
        <v>66</v>
      </c>
      <c r="L69" s="183">
        <v>31</v>
      </c>
      <c r="M69" s="183"/>
      <c r="N69" s="183"/>
      <c r="O69" s="183"/>
      <c r="P69" s="183"/>
      <c r="Q69" s="329">
        <f t="shared" ca="1" si="10"/>
        <v>66</v>
      </c>
      <c r="R69" s="183">
        <f t="shared" ca="1" si="11"/>
        <v>31</v>
      </c>
      <c r="S69" s="183">
        <v>7</v>
      </c>
      <c r="T69" s="183">
        <v>5</v>
      </c>
      <c r="U69" s="183"/>
      <c r="V69" s="183"/>
      <c r="W69" s="183"/>
      <c r="X69" s="183"/>
      <c r="Y69" s="183">
        <f t="shared" ca="1" si="12"/>
        <v>7</v>
      </c>
      <c r="Z69" s="183">
        <f t="shared" ca="1" si="13"/>
        <v>5</v>
      </c>
      <c r="AA69" s="14"/>
    </row>
    <row r="70" spans="1:27" ht="15" customHeight="1" x14ac:dyDescent="0.25">
      <c r="A70" s="183"/>
      <c r="B70" s="183" t="s">
        <v>232</v>
      </c>
      <c r="C70" s="183">
        <v>12</v>
      </c>
      <c r="D70" s="183" t="s">
        <v>196</v>
      </c>
      <c r="E70" s="183" t="s">
        <v>251</v>
      </c>
      <c r="F70" s="183">
        <v>75</v>
      </c>
      <c r="G70" s="183">
        <v>14</v>
      </c>
      <c r="H70" s="183">
        <v>8</v>
      </c>
      <c r="I70" s="183">
        <v>6</v>
      </c>
      <c r="J70" s="183">
        <f t="shared" ca="1" si="9"/>
        <v>28</v>
      </c>
      <c r="K70" s="183">
        <v>322</v>
      </c>
      <c r="L70" s="183">
        <v>166</v>
      </c>
      <c r="M70" s="183">
        <v>250</v>
      </c>
      <c r="N70" s="183">
        <v>137</v>
      </c>
      <c r="O70" s="183">
        <v>153</v>
      </c>
      <c r="P70" s="183">
        <v>86</v>
      </c>
      <c r="Q70" s="329">
        <f t="shared" ca="1" si="10"/>
        <v>725</v>
      </c>
      <c r="R70" s="183">
        <f t="shared" ca="1" si="11"/>
        <v>389</v>
      </c>
      <c r="S70" s="183">
        <v>18</v>
      </c>
      <c r="T70" s="183">
        <v>13</v>
      </c>
      <c r="U70" s="183">
        <v>21</v>
      </c>
      <c r="V70" s="183">
        <v>14</v>
      </c>
      <c r="W70" s="183">
        <v>14</v>
      </c>
      <c r="X70" s="183">
        <v>9</v>
      </c>
      <c r="Y70" s="183">
        <f t="shared" ca="1" si="12"/>
        <v>53</v>
      </c>
      <c r="Z70" s="183">
        <f t="shared" ca="1" si="13"/>
        <v>36</v>
      </c>
      <c r="AA70" s="14"/>
    </row>
    <row r="71" spans="1:27" ht="15" customHeight="1" x14ac:dyDescent="0.25">
      <c r="A71" s="183"/>
      <c r="B71" s="183" t="s">
        <v>232</v>
      </c>
      <c r="C71" s="183">
        <v>12</v>
      </c>
      <c r="D71" s="183" t="s">
        <v>196</v>
      </c>
      <c r="E71" s="183" t="s">
        <v>252</v>
      </c>
      <c r="F71" s="183">
        <v>100</v>
      </c>
      <c r="G71" s="183">
        <v>15</v>
      </c>
      <c r="H71" s="183">
        <v>12</v>
      </c>
      <c r="I71" s="183">
        <v>9</v>
      </c>
      <c r="J71" s="183">
        <f t="shared" ca="1" si="9"/>
        <v>36</v>
      </c>
      <c r="K71" s="183">
        <v>455</v>
      </c>
      <c r="L71" s="183">
        <v>222</v>
      </c>
      <c r="M71" s="183">
        <v>335</v>
      </c>
      <c r="N71" s="183">
        <v>161</v>
      </c>
      <c r="O71" s="183">
        <v>236</v>
      </c>
      <c r="P71" s="183">
        <v>132</v>
      </c>
      <c r="Q71" s="329">
        <f t="shared" ca="1" si="10"/>
        <v>1026</v>
      </c>
      <c r="R71" s="183">
        <f t="shared" ca="1" si="11"/>
        <v>515</v>
      </c>
      <c r="S71" s="183">
        <v>15</v>
      </c>
      <c r="T71" s="183">
        <v>12</v>
      </c>
      <c r="U71" s="183">
        <v>27</v>
      </c>
      <c r="V71" s="183">
        <v>19</v>
      </c>
      <c r="W71" s="183">
        <v>20</v>
      </c>
      <c r="X71" s="183">
        <v>14</v>
      </c>
      <c r="Y71" s="183">
        <f t="shared" ca="1" si="12"/>
        <v>62</v>
      </c>
      <c r="Z71" s="183">
        <f t="shared" ca="1" si="13"/>
        <v>45</v>
      </c>
      <c r="AA71" s="14"/>
    </row>
    <row r="72" spans="1:27" ht="15" customHeight="1" x14ac:dyDescent="0.25">
      <c r="A72" s="183"/>
      <c r="B72" s="183" t="s">
        <v>232</v>
      </c>
      <c r="C72" s="183">
        <v>9</v>
      </c>
      <c r="D72" s="183" t="s">
        <v>202</v>
      </c>
      <c r="E72" s="183" t="s">
        <v>253</v>
      </c>
      <c r="F72" s="183">
        <v>65</v>
      </c>
      <c r="G72" s="183">
        <v>10</v>
      </c>
      <c r="H72" s="183">
        <v>8</v>
      </c>
      <c r="I72" s="183"/>
      <c r="J72" s="183">
        <f t="shared" ca="1" si="9"/>
        <v>18</v>
      </c>
      <c r="K72" s="183">
        <v>233</v>
      </c>
      <c r="L72" s="183">
        <v>120</v>
      </c>
      <c r="M72" s="183">
        <v>154</v>
      </c>
      <c r="N72" s="183">
        <v>72</v>
      </c>
      <c r="O72" s="183"/>
      <c r="P72" s="183"/>
      <c r="Q72" s="329">
        <f t="shared" ca="1" si="10"/>
        <v>387</v>
      </c>
      <c r="R72" s="183">
        <f t="shared" ca="1" si="11"/>
        <v>192</v>
      </c>
      <c r="S72" s="183">
        <v>11</v>
      </c>
      <c r="T72" s="183">
        <v>6</v>
      </c>
      <c r="U72" s="183">
        <v>19</v>
      </c>
      <c r="V72" s="183">
        <v>13</v>
      </c>
      <c r="W72" s="183"/>
      <c r="X72" s="183"/>
      <c r="Y72" s="183">
        <f t="shared" ca="1" si="12"/>
        <v>30</v>
      </c>
      <c r="Z72" s="183">
        <f t="shared" ca="1" si="13"/>
        <v>19</v>
      </c>
      <c r="AA72" s="14"/>
    </row>
    <row r="73" spans="1:27" ht="15" customHeight="1" x14ac:dyDescent="0.25">
      <c r="A73" s="183"/>
      <c r="B73" s="183" t="s">
        <v>232</v>
      </c>
      <c r="C73" s="183">
        <v>12</v>
      </c>
      <c r="D73" s="183" t="s">
        <v>196</v>
      </c>
      <c r="E73" s="183" t="s">
        <v>254</v>
      </c>
      <c r="F73" s="183">
        <v>28</v>
      </c>
      <c r="G73" s="183">
        <v>16</v>
      </c>
      <c r="H73" s="183">
        <v>13</v>
      </c>
      <c r="I73" s="183">
        <v>8</v>
      </c>
      <c r="J73" s="183">
        <f t="shared" ca="1" si="9"/>
        <v>37</v>
      </c>
      <c r="K73" s="183">
        <v>439</v>
      </c>
      <c r="L73" s="183">
        <v>222</v>
      </c>
      <c r="M73" s="183">
        <v>340</v>
      </c>
      <c r="N73" s="183">
        <v>173</v>
      </c>
      <c r="O73" s="183">
        <v>210</v>
      </c>
      <c r="P73" s="183">
        <v>112</v>
      </c>
      <c r="Q73" s="329">
        <f t="shared" ca="1" si="10"/>
        <v>989</v>
      </c>
      <c r="R73" s="183">
        <f t="shared" ca="1" si="11"/>
        <v>507</v>
      </c>
      <c r="S73" s="183">
        <v>16</v>
      </c>
      <c r="T73" s="183">
        <v>12</v>
      </c>
      <c r="U73" s="183">
        <v>37</v>
      </c>
      <c r="V73" s="183">
        <v>26</v>
      </c>
      <c r="W73" s="183">
        <v>13</v>
      </c>
      <c r="X73" s="183">
        <v>11</v>
      </c>
      <c r="Y73" s="183">
        <f t="shared" ca="1" si="12"/>
        <v>66</v>
      </c>
      <c r="Z73" s="183">
        <f t="shared" ca="1" si="13"/>
        <v>49</v>
      </c>
      <c r="AA73" s="14"/>
    </row>
    <row r="74" spans="1:27" ht="15" customHeight="1" x14ac:dyDescent="0.25">
      <c r="A74" s="183"/>
      <c r="B74" s="183" t="s">
        <v>232</v>
      </c>
      <c r="C74" s="183">
        <v>5</v>
      </c>
      <c r="D74" s="183" t="s">
        <v>202</v>
      </c>
      <c r="E74" s="183" t="s">
        <v>255</v>
      </c>
      <c r="F74" s="183">
        <v>180</v>
      </c>
      <c r="G74" s="183">
        <v>5</v>
      </c>
      <c r="H74" s="183"/>
      <c r="I74" s="183"/>
      <c r="J74" s="183">
        <f t="shared" ca="1" si="9"/>
        <v>5</v>
      </c>
      <c r="K74" s="183">
        <v>55</v>
      </c>
      <c r="L74" s="183">
        <v>28</v>
      </c>
      <c r="M74" s="183"/>
      <c r="N74" s="183"/>
      <c r="O74" s="183"/>
      <c r="P74" s="183"/>
      <c r="Q74" s="329">
        <f t="shared" ca="1" si="10"/>
        <v>55</v>
      </c>
      <c r="R74" s="183">
        <f t="shared" ca="1" si="11"/>
        <v>28</v>
      </c>
      <c r="S74" s="183">
        <v>8</v>
      </c>
      <c r="T74" s="183">
        <v>6</v>
      </c>
      <c r="U74" s="183"/>
      <c r="V74" s="183"/>
      <c r="W74" s="183"/>
      <c r="X74" s="183"/>
      <c r="Y74" s="183">
        <f t="shared" ca="1" si="12"/>
        <v>8</v>
      </c>
      <c r="Z74" s="183">
        <f t="shared" ca="1" si="13"/>
        <v>6</v>
      </c>
      <c r="AA74" s="14"/>
    </row>
    <row r="75" spans="1:27" ht="15" customHeight="1" x14ac:dyDescent="0.25">
      <c r="A75" s="183"/>
      <c r="B75" s="183" t="s">
        <v>232</v>
      </c>
      <c r="C75" s="183">
        <v>5</v>
      </c>
      <c r="D75" s="183" t="s">
        <v>196</v>
      </c>
      <c r="E75" s="183" t="s">
        <v>256</v>
      </c>
      <c r="F75" s="183">
        <v>80</v>
      </c>
      <c r="G75" s="183">
        <v>8</v>
      </c>
      <c r="H75" s="183"/>
      <c r="I75" s="183"/>
      <c r="J75" s="183">
        <f t="shared" ca="1" si="9"/>
        <v>8</v>
      </c>
      <c r="K75" s="183">
        <v>126</v>
      </c>
      <c r="L75" s="183">
        <v>71</v>
      </c>
      <c r="M75" s="183"/>
      <c r="N75" s="183"/>
      <c r="O75" s="183"/>
      <c r="P75" s="183"/>
      <c r="Q75" s="329">
        <f t="shared" ca="1" si="10"/>
        <v>126</v>
      </c>
      <c r="R75" s="183">
        <f t="shared" ca="1" si="11"/>
        <v>71</v>
      </c>
      <c r="S75" s="183">
        <v>9</v>
      </c>
      <c r="T75" s="183">
        <v>8</v>
      </c>
      <c r="U75" s="183"/>
      <c r="V75" s="183"/>
      <c r="W75" s="183"/>
      <c r="X75" s="183"/>
      <c r="Y75" s="183">
        <f t="shared" ca="1" si="12"/>
        <v>9</v>
      </c>
      <c r="Z75" s="183">
        <f t="shared" ca="1" si="13"/>
        <v>8</v>
      </c>
      <c r="AA75" s="14"/>
    </row>
    <row r="76" spans="1:27" ht="15" customHeight="1" x14ac:dyDescent="0.25">
      <c r="A76" s="183"/>
      <c r="B76" s="183" t="s">
        <v>232</v>
      </c>
      <c r="C76" s="183">
        <v>5</v>
      </c>
      <c r="D76" s="183" t="s">
        <v>202</v>
      </c>
      <c r="E76" s="183" t="s">
        <v>257</v>
      </c>
      <c r="F76" s="183">
        <v>180</v>
      </c>
      <c r="G76" s="183">
        <v>5</v>
      </c>
      <c r="H76" s="183"/>
      <c r="I76" s="183"/>
      <c r="J76" s="183">
        <f t="shared" ca="1" si="9"/>
        <v>5</v>
      </c>
      <c r="K76" s="183">
        <v>40</v>
      </c>
      <c r="L76" s="183">
        <v>21</v>
      </c>
      <c r="M76" s="183"/>
      <c r="N76" s="183"/>
      <c r="O76" s="183"/>
      <c r="P76" s="183"/>
      <c r="Q76" s="329">
        <f t="shared" ca="1" si="10"/>
        <v>40</v>
      </c>
      <c r="R76" s="183">
        <f t="shared" ca="1" si="11"/>
        <v>21</v>
      </c>
      <c r="S76" s="183">
        <v>5</v>
      </c>
      <c r="T76" s="183">
        <v>5</v>
      </c>
      <c r="U76" s="183"/>
      <c r="V76" s="183"/>
      <c r="W76" s="183"/>
      <c r="X76" s="183"/>
      <c r="Y76" s="183">
        <f t="shared" ca="1" si="12"/>
        <v>5</v>
      </c>
      <c r="Z76" s="183">
        <f t="shared" ca="1" si="13"/>
        <v>5</v>
      </c>
      <c r="AA76" s="14"/>
    </row>
    <row r="77" spans="1:27" ht="15" customHeight="1" x14ac:dyDescent="0.25">
      <c r="A77" s="183"/>
      <c r="B77" s="183" t="s">
        <v>232</v>
      </c>
      <c r="C77" s="183">
        <v>12</v>
      </c>
      <c r="D77" s="183" t="s">
        <v>196</v>
      </c>
      <c r="E77" s="183" t="s">
        <v>258</v>
      </c>
      <c r="F77" s="183">
        <v>50</v>
      </c>
      <c r="G77" s="183">
        <v>15</v>
      </c>
      <c r="H77" s="183">
        <v>11</v>
      </c>
      <c r="I77" s="183">
        <v>9</v>
      </c>
      <c r="J77" s="183">
        <f t="shared" ca="1" si="9"/>
        <v>35</v>
      </c>
      <c r="K77" s="183">
        <v>388</v>
      </c>
      <c r="L77" s="183">
        <v>189</v>
      </c>
      <c r="M77" s="183">
        <v>266</v>
      </c>
      <c r="N77" s="183">
        <v>142</v>
      </c>
      <c r="O77" s="183">
        <v>190</v>
      </c>
      <c r="P77" s="183">
        <v>118</v>
      </c>
      <c r="Q77" s="329">
        <f t="shared" ca="1" si="10"/>
        <v>844</v>
      </c>
      <c r="R77" s="183">
        <f t="shared" ca="1" si="11"/>
        <v>449</v>
      </c>
      <c r="S77" s="183">
        <v>18</v>
      </c>
      <c r="T77" s="183">
        <v>12</v>
      </c>
      <c r="U77" s="183">
        <v>23</v>
      </c>
      <c r="V77" s="183">
        <v>13</v>
      </c>
      <c r="W77" s="183">
        <v>20</v>
      </c>
      <c r="X77" s="183">
        <v>12</v>
      </c>
      <c r="Y77" s="183">
        <f t="shared" ca="1" si="12"/>
        <v>61</v>
      </c>
      <c r="Z77" s="183">
        <f t="shared" ca="1" si="13"/>
        <v>37</v>
      </c>
      <c r="AA77" s="14"/>
    </row>
    <row r="78" spans="1:27" ht="15" customHeight="1" x14ac:dyDescent="0.25">
      <c r="A78" s="183"/>
      <c r="B78" s="183" t="s">
        <v>232</v>
      </c>
      <c r="C78" s="183">
        <v>5</v>
      </c>
      <c r="D78" s="183" t="s">
        <v>202</v>
      </c>
      <c r="E78" s="183" t="s">
        <v>259</v>
      </c>
      <c r="F78" s="183">
        <v>130</v>
      </c>
      <c r="G78" s="183">
        <v>5</v>
      </c>
      <c r="H78" s="183"/>
      <c r="I78" s="183"/>
      <c r="J78" s="183">
        <f t="shared" ca="1" si="9"/>
        <v>5</v>
      </c>
      <c r="K78" s="183">
        <v>89</v>
      </c>
      <c r="L78" s="183">
        <v>53</v>
      </c>
      <c r="M78" s="183"/>
      <c r="N78" s="183"/>
      <c r="O78" s="183"/>
      <c r="P78" s="183"/>
      <c r="Q78" s="329">
        <f t="shared" ca="1" si="10"/>
        <v>89</v>
      </c>
      <c r="R78" s="183">
        <f t="shared" ca="1" si="11"/>
        <v>53</v>
      </c>
      <c r="S78" s="183">
        <v>6</v>
      </c>
      <c r="T78" s="183">
        <v>4</v>
      </c>
      <c r="U78" s="183"/>
      <c r="V78" s="183"/>
      <c r="W78" s="183"/>
      <c r="X78" s="183"/>
      <c r="Y78" s="183">
        <f t="shared" ca="1" si="12"/>
        <v>6</v>
      </c>
      <c r="Z78" s="183">
        <f t="shared" ca="1" si="13"/>
        <v>4</v>
      </c>
      <c r="AA78" s="14"/>
    </row>
    <row r="79" spans="1:27" ht="15" customHeight="1" x14ac:dyDescent="0.25">
      <c r="A79" s="183"/>
      <c r="B79" s="183" t="s">
        <v>232</v>
      </c>
      <c r="C79" s="183">
        <v>5</v>
      </c>
      <c r="D79" s="183" t="s">
        <v>202</v>
      </c>
      <c r="E79" s="183" t="s">
        <v>260</v>
      </c>
      <c r="F79" s="183">
        <v>70</v>
      </c>
      <c r="G79" s="183">
        <v>5</v>
      </c>
      <c r="H79" s="183"/>
      <c r="I79" s="183"/>
      <c r="J79" s="183">
        <f t="shared" ca="1" si="9"/>
        <v>5</v>
      </c>
      <c r="K79" s="183">
        <v>74</v>
      </c>
      <c r="L79" s="183">
        <v>35</v>
      </c>
      <c r="M79" s="183"/>
      <c r="N79" s="183"/>
      <c r="O79" s="183"/>
      <c r="P79" s="183"/>
      <c r="Q79" s="329">
        <f t="shared" ca="1" si="10"/>
        <v>74</v>
      </c>
      <c r="R79" s="183">
        <f t="shared" ca="1" si="11"/>
        <v>35</v>
      </c>
      <c r="S79" s="183">
        <v>6</v>
      </c>
      <c r="T79" s="183">
        <v>4</v>
      </c>
      <c r="U79" s="183"/>
      <c r="V79" s="183"/>
      <c r="W79" s="183"/>
      <c r="X79" s="183"/>
      <c r="Y79" s="183">
        <f t="shared" ca="1" si="12"/>
        <v>6</v>
      </c>
      <c r="Z79" s="183">
        <f t="shared" ca="1" si="13"/>
        <v>4</v>
      </c>
      <c r="AA79" s="14"/>
    </row>
    <row r="80" spans="1:27" ht="15" customHeight="1" x14ac:dyDescent="0.25">
      <c r="A80" s="183"/>
      <c r="B80" s="183" t="s">
        <v>232</v>
      </c>
      <c r="C80" s="183">
        <v>5</v>
      </c>
      <c r="D80" s="183" t="s">
        <v>190</v>
      </c>
      <c r="E80" s="183" t="s">
        <v>261</v>
      </c>
      <c r="F80" s="183">
        <v>140</v>
      </c>
      <c r="G80" s="183">
        <v>5</v>
      </c>
      <c r="H80" s="183"/>
      <c r="I80" s="183"/>
      <c r="J80" s="183">
        <f t="shared" ca="1" si="9"/>
        <v>5</v>
      </c>
      <c r="K80" s="183">
        <v>49</v>
      </c>
      <c r="L80" s="183">
        <v>20</v>
      </c>
      <c r="M80" s="183"/>
      <c r="N80" s="183"/>
      <c r="O80" s="183"/>
      <c r="P80" s="183"/>
      <c r="Q80" s="329">
        <f t="shared" ca="1" si="10"/>
        <v>49</v>
      </c>
      <c r="R80" s="183">
        <f t="shared" ca="1" si="11"/>
        <v>20</v>
      </c>
      <c r="S80" s="183">
        <v>5</v>
      </c>
      <c r="T80" s="183">
        <v>5</v>
      </c>
      <c r="U80" s="183"/>
      <c r="V80" s="183"/>
      <c r="W80" s="183"/>
      <c r="X80" s="183"/>
      <c r="Y80" s="183">
        <f t="shared" ca="1" si="12"/>
        <v>5</v>
      </c>
      <c r="Z80" s="183">
        <f t="shared" ca="1" si="13"/>
        <v>5</v>
      </c>
      <c r="AA80" s="14"/>
    </row>
    <row r="81" spans="1:27" ht="15" customHeight="1" x14ac:dyDescent="0.25">
      <c r="A81" s="183"/>
      <c r="B81" s="183" t="s">
        <v>232</v>
      </c>
      <c r="C81" s="183">
        <v>9</v>
      </c>
      <c r="D81" s="183" t="s">
        <v>202</v>
      </c>
      <c r="E81" s="183" t="s">
        <v>262</v>
      </c>
      <c r="F81" s="183">
        <v>100</v>
      </c>
      <c r="G81" s="183">
        <v>14</v>
      </c>
      <c r="H81" s="183">
        <v>8</v>
      </c>
      <c r="I81" s="183"/>
      <c r="J81" s="183">
        <f t="shared" ca="1" si="9"/>
        <v>22</v>
      </c>
      <c r="K81" s="183">
        <v>273</v>
      </c>
      <c r="L81" s="183">
        <v>126</v>
      </c>
      <c r="M81" s="183">
        <v>183</v>
      </c>
      <c r="N81" s="183">
        <v>88</v>
      </c>
      <c r="O81" s="183"/>
      <c r="P81" s="183"/>
      <c r="Q81" s="329">
        <f t="shared" ca="1" si="10"/>
        <v>456</v>
      </c>
      <c r="R81" s="183">
        <f t="shared" ca="1" si="11"/>
        <v>214</v>
      </c>
      <c r="S81" s="183">
        <v>18</v>
      </c>
      <c r="T81" s="183">
        <v>14</v>
      </c>
      <c r="U81" s="183">
        <v>14</v>
      </c>
      <c r="V81" s="183">
        <v>10</v>
      </c>
      <c r="W81" s="183"/>
      <c r="X81" s="183"/>
      <c r="Y81" s="183">
        <f t="shared" ca="1" si="12"/>
        <v>32</v>
      </c>
      <c r="Z81" s="183">
        <f t="shared" ca="1" si="13"/>
        <v>24</v>
      </c>
      <c r="AA81" s="14"/>
    </row>
    <row r="82" spans="1:27" ht="15" customHeight="1" x14ac:dyDescent="0.25">
      <c r="A82" s="183"/>
      <c r="B82" s="183" t="s">
        <v>232</v>
      </c>
      <c r="C82" s="183">
        <v>5</v>
      </c>
      <c r="D82" s="183" t="s">
        <v>202</v>
      </c>
      <c r="E82" s="183" t="s">
        <v>263</v>
      </c>
      <c r="F82" s="183">
        <v>100</v>
      </c>
      <c r="G82" s="183">
        <v>5</v>
      </c>
      <c r="H82" s="183"/>
      <c r="I82" s="183"/>
      <c r="J82" s="183">
        <f t="shared" ca="1" si="9"/>
        <v>5</v>
      </c>
      <c r="K82" s="183">
        <v>84</v>
      </c>
      <c r="L82" s="183">
        <v>43</v>
      </c>
      <c r="M82" s="183"/>
      <c r="N82" s="183"/>
      <c r="O82" s="183"/>
      <c r="P82" s="183"/>
      <c r="Q82" s="329">
        <f t="shared" ca="1" si="10"/>
        <v>84</v>
      </c>
      <c r="R82" s="183">
        <f t="shared" ca="1" si="11"/>
        <v>43</v>
      </c>
      <c r="S82" s="183">
        <v>6</v>
      </c>
      <c r="T82" s="183">
        <v>6</v>
      </c>
      <c r="U82" s="183"/>
      <c r="V82" s="183"/>
      <c r="W82" s="183"/>
      <c r="X82" s="183"/>
      <c r="Y82" s="183">
        <f t="shared" ca="1" si="12"/>
        <v>6</v>
      </c>
      <c r="Z82" s="183">
        <f t="shared" ca="1" si="13"/>
        <v>6</v>
      </c>
      <c r="AA82" s="14"/>
    </row>
    <row r="83" spans="1:27" ht="15" customHeight="1" x14ac:dyDescent="0.25">
      <c r="A83" s="183"/>
      <c r="B83" s="183" t="s">
        <v>232</v>
      </c>
      <c r="C83" s="183">
        <v>9</v>
      </c>
      <c r="D83" s="183" t="s">
        <v>196</v>
      </c>
      <c r="E83" s="183" t="s">
        <v>264</v>
      </c>
      <c r="F83" s="183">
        <v>70</v>
      </c>
      <c r="G83" s="183">
        <v>6</v>
      </c>
      <c r="H83" s="183">
        <v>4</v>
      </c>
      <c r="I83" s="183"/>
      <c r="J83" s="183">
        <f t="shared" ca="1" si="9"/>
        <v>10</v>
      </c>
      <c r="K83" s="183">
        <v>140</v>
      </c>
      <c r="L83" s="183">
        <v>65</v>
      </c>
      <c r="M83" s="183">
        <v>73</v>
      </c>
      <c r="N83" s="183">
        <v>45</v>
      </c>
      <c r="O83" s="183"/>
      <c r="P83" s="183"/>
      <c r="Q83" s="329">
        <f t="shared" ca="1" si="10"/>
        <v>213</v>
      </c>
      <c r="R83" s="183">
        <f t="shared" ca="1" si="11"/>
        <v>110</v>
      </c>
      <c r="S83" s="183">
        <v>7</v>
      </c>
      <c r="T83" s="183">
        <v>5</v>
      </c>
      <c r="U83" s="183">
        <v>10</v>
      </c>
      <c r="V83" s="183">
        <v>7</v>
      </c>
      <c r="W83" s="183"/>
      <c r="X83" s="183"/>
      <c r="Y83" s="183">
        <f t="shared" ca="1" si="12"/>
        <v>17</v>
      </c>
      <c r="Z83" s="183">
        <f t="shared" ca="1" si="13"/>
        <v>12</v>
      </c>
      <c r="AA83" s="14"/>
    </row>
    <row r="84" spans="1:27" ht="15" customHeight="1" x14ac:dyDescent="0.25">
      <c r="A84" s="183"/>
      <c r="B84" s="183" t="s">
        <v>232</v>
      </c>
      <c r="C84" s="183">
        <v>12</v>
      </c>
      <c r="D84" s="183" t="s">
        <v>196</v>
      </c>
      <c r="E84" s="183" t="s">
        <v>265</v>
      </c>
      <c r="F84" s="183">
        <v>85</v>
      </c>
      <c r="G84" s="183">
        <v>26</v>
      </c>
      <c r="H84" s="183">
        <v>20</v>
      </c>
      <c r="I84" s="183">
        <v>10</v>
      </c>
      <c r="J84" s="183">
        <f t="shared" ca="1" si="9"/>
        <v>56</v>
      </c>
      <c r="K84" s="183">
        <v>780</v>
      </c>
      <c r="L84" s="183">
        <v>395</v>
      </c>
      <c r="M84" s="183">
        <v>587</v>
      </c>
      <c r="N84" s="183">
        <v>293</v>
      </c>
      <c r="O84" s="183">
        <v>285</v>
      </c>
      <c r="P84" s="183">
        <v>162</v>
      </c>
      <c r="Q84" s="329">
        <f t="shared" ca="1" si="10"/>
        <v>1652</v>
      </c>
      <c r="R84" s="183">
        <f t="shared" ca="1" si="11"/>
        <v>850</v>
      </c>
      <c r="S84" s="183">
        <v>27</v>
      </c>
      <c r="T84" s="183">
        <v>25</v>
      </c>
      <c r="U84" s="183">
        <v>48</v>
      </c>
      <c r="V84" s="183">
        <v>31</v>
      </c>
      <c r="W84" s="183">
        <v>21</v>
      </c>
      <c r="X84" s="183">
        <v>15</v>
      </c>
      <c r="Y84" s="183">
        <f t="shared" ca="1" si="12"/>
        <v>96</v>
      </c>
      <c r="Z84" s="183">
        <f t="shared" ca="1" si="13"/>
        <v>71</v>
      </c>
      <c r="AA84" s="14"/>
    </row>
    <row r="85" spans="1:27" ht="15" customHeight="1" x14ac:dyDescent="0.25">
      <c r="A85" s="183"/>
      <c r="B85" s="183" t="s">
        <v>232</v>
      </c>
      <c r="C85" s="183">
        <v>5</v>
      </c>
      <c r="D85" s="183" t="s">
        <v>202</v>
      </c>
      <c r="E85" s="183" t="s">
        <v>266</v>
      </c>
      <c r="F85" s="183">
        <v>120</v>
      </c>
      <c r="G85" s="183">
        <v>5</v>
      </c>
      <c r="H85" s="183"/>
      <c r="I85" s="183"/>
      <c r="J85" s="183">
        <f t="shared" ca="1" si="9"/>
        <v>5</v>
      </c>
      <c r="K85" s="183">
        <v>37</v>
      </c>
      <c r="L85" s="183">
        <v>18</v>
      </c>
      <c r="M85" s="183"/>
      <c r="N85" s="183"/>
      <c r="O85" s="183"/>
      <c r="P85" s="183"/>
      <c r="Q85" s="329">
        <f t="shared" ca="1" si="10"/>
        <v>37</v>
      </c>
      <c r="R85" s="183">
        <f t="shared" ca="1" si="11"/>
        <v>18</v>
      </c>
      <c r="S85" s="183">
        <v>6</v>
      </c>
      <c r="T85" s="183">
        <v>6</v>
      </c>
      <c r="U85" s="183"/>
      <c r="V85" s="183"/>
      <c r="W85" s="183"/>
      <c r="X85" s="183"/>
      <c r="Y85" s="183">
        <f t="shared" ca="1" si="12"/>
        <v>6</v>
      </c>
      <c r="Z85" s="183">
        <f t="shared" ca="1" si="13"/>
        <v>6</v>
      </c>
      <c r="AA85" s="14"/>
    </row>
    <row r="86" spans="1:27" ht="15" customHeight="1" x14ac:dyDescent="0.25">
      <c r="A86" s="183"/>
      <c r="B86" s="183" t="s">
        <v>232</v>
      </c>
      <c r="C86" s="183">
        <v>5</v>
      </c>
      <c r="D86" s="183" t="s">
        <v>202</v>
      </c>
      <c r="E86" s="183" t="s">
        <v>267</v>
      </c>
      <c r="F86" s="183">
        <v>55</v>
      </c>
      <c r="G86" s="183">
        <v>5</v>
      </c>
      <c r="H86" s="183"/>
      <c r="I86" s="183"/>
      <c r="J86" s="183">
        <f t="shared" ca="1" si="9"/>
        <v>5</v>
      </c>
      <c r="K86" s="183">
        <v>56</v>
      </c>
      <c r="L86" s="183">
        <v>24</v>
      </c>
      <c r="M86" s="183"/>
      <c r="N86" s="183"/>
      <c r="O86" s="183"/>
      <c r="P86" s="183"/>
      <c r="Q86" s="329">
        <f t="shared" ca="1" si="10"/>
        <v>56</v>
      </c>
      <c r="R86" s="183">
        <f t="shared" ca="1" si="11"/>
        <v>24</v>
      </c>
      <c r="S86" s="183">
        <v>6</v>
      </c>
      <c r="T86" s="183">
        <v>5</v>
      </c>
      <c r="U86" s="183"/>
      <c r="V86" s="183"/>
      <c r="W86" s="183"/>
      <c r="X86" s="183"/>
      <c r="Y86" s="183">
        <f t="shared" ca="1" si="12"/>
        <v>6</v>
      </c>
      <c r="Z86" s="183">
        <f t="shared" ca="1" si="13"/>
        <v>5</v>
      </c>
      <c r="AA86" s="14"/>
    </row>
    <row r="87" spans="1:27" ht="15" customHeight="1" x14ac:dyDescent="0.25">
      <c r="A87" s="183"/>
      <c r="B87" s="183" t="s">
        <v>232</v>
      </c>
      <c r="C87" s="183">
        <v>5</v>
      </c>
      <c r="D87" s="183" t="s">
        <v>196</v>
      </c>
      <c r="E87" s="183" t="s">
        <v>268</v>
      </c>
      <c r="F87" s="183">
        <v>335</v>
      </c>
      <c r="G87" s="183">
        <v>10</v>
      </c>
      <c r="H87" s="183"/>
      <c r="I87" s="183"/>
      <c r="J87" s="183">
        <f t="shared" ca="1" si="9"/>
        <v>10</v>
      </c>
      <c r="K87" s="183">
        <v>59</v>
      </c>
      <c r="L87" s="183">
        <v>29</v>
      </c>
      <c r="M87" s="183"/>
      <c r="N87" s="183"/>
      <c r="O87" s="183"/>
      <c r="P87" s="183"/>
      <c r="Q87" s="329">
        <f t="shared" ca="1" si="10"/>
        <v>59</v>
      </c>
      <c r="R87" s="183">
        <f t="shared" ca="1" si="11"/>
        <v>29</v>
      </c>
      <c r="S87" s="183">
        <v>12</v>
      </c>
      <c r="T87" s="183">
        <v>8</v>
      </c>
      <c r="U87" s="183"/>
      <c r="V87" s="183"/>
      <c r="W87" s="183"/>
      <c r="X87" s="183"/>
      <c r="Y87" s="183">
        <f t="shared" ca="1" si="12"/>
        <v>12</v>
      </c>
      <c r="Z87" s="183">
        <f t="shared" ca="1" si="13"/>
        <v>8</v>
      </c>
      <c r="AA87" s="14"/>
    </row>
    <row r="88" spans="1:27" ht="15" customHeight="1" x14ac:dyDescent="0.25">
      <c r="A88" s="183"/>
      <c r="B88" s="183" t="s">
        <v>232</v>
      </c>
      <c r="C88" s="183">
        <v>5</v>
      </c>
      <c r="D88" s="183" t="s">
        <v>202</v>
      </c>
      <c r="E88" s="183" t="s">
        <v>269</v>
      </c>
      <c r="F88" s="183">
        <v>270</v>
      </c>
      <c r="G88" s="183">
        <v>5</v>
      </c>
      <c r="H88" s="183"/>
      <c r="I88" s="183"/>
      <c r="J88" s="183">
        <f t="shared" ca="1" si="9"/>
        <v>5</v>
      </c>
      <c r="K88" s="183">
        <v>84</v>
      </c>
      <c r="L88" s="183">
        <v>44</v>
      </c>
      <c r="M88" s="183"/>
      <c r="N88" s="183"/>
      <c r="O88" s="183"/>
      <c r="P88" s="183"/>
      <c r="Q88" s="329">
        <f t="shared" ca="1" si="10"/>
        <v>84</v>
      </c>
      <c r="R88" s="183">
        <f t="shared" ca="1" si="11"/>
        <v>44</v>
      </c>
      <c r="S88" s="183">
        <v>7</v>
      </c>
      <c r="T88" s="183">
        <v>3</v>
      </c>
      <c r="U88" s="183"/>
      <c r="V88" s="183"/>
      <c r="W88" s="183"/>
      <c r="X88" s="183"/>
      <c r="Y88" s="183">
        <f t="shared" ca="1" si="12"/>
        <v>7</v>
      </c>
      <c r="Z88" s="183">
        <f t="shared" ca="1" si="13"/>
        <v>3</v>
      </c>
      <c r="AA88" s="14"/>
    </row>
    <row r="89" spans="1:27" ht="15" customHeight="1" x14ac:dyDescent="0.25">
      <c r="A89" s="183"/>
      <c r="B89" s="183" t="s">
        <v>232</v>
      </c>
      <c r="C89" s="183">
        <v>9</v>
      </c>
      <c r="D89" s="183" t="s">
        <v>190</v>
      </c>
      <c r="E89" s="183" t="s">
        <v>270</v>
      </c>
      <c r="F89" s="183">
        <v>1</v>
      </c>
      <c r="G89" s="183">
        <v>12</v>
      </c>
      <c r="H89" s="183"/>
      <c r="I89" s="183"/>
      <c r="J89" s="183">
        <f t="shared" ca="1" si="9"/>
        <v>12</v>
      </c>
      <c r="K89" s="183">
        <v>243</v>
      </c>
      <c r="L89" s="183">
        <v>116</v>
      </c>
      <c r="M89" s="183"/>
      <c r="N89" s="183"/>
      <c r="O89" s="183"/>
      <c r="P89" s="183"/>
      <c r="Q89" s="329">
        <f t="shared" ca="1" si="10"/>
        <v>243</v>
      </c>
      <c r="R89" s="183">
        <f t="shared" ca="1" si="11"/>
        <v>116</v>
      </c>
      <c r="S89" s="183">
        <v>14</v>
      </c>
      <c r="T89" s="183">
        <v>13</v>
      </c>
      <c r="U89" s="183"/>
      <c r="V89" s="183"/>
      <c r="W89" s="183"/>
      <c r="X89" s="183"/>
      <c r="Y89" s="183">
        <f t="shared" ca="1" si="12"/>
        <v>14</v>
      </c>
      <c r="Z89" s="183">
        <f t="shared" ca="1" si="13"/>
        <v>13</v>
      </c>
      <c r="AA89" s="14"/>
    </row>
    <row r="90" spans="1:27" ht="15" customHeight="1" x14ac:dyDescent="0.25">
      <c r="A90" s="182" t="s">
        <v>223</v>
      </c>
      <c r="B90" s="14"/>
      <c r="C90" s="14">
        <f t="shared" ref="C90:Z90" ca="1" si="14">INDIRECT(ADDRESS(52,COLUMN()))+INDIRECT(ADDRESS(53,COLUMN()))+INDIRECT(ADDRESS(54,COLUMN()))+INDIRECT(ADDRESS(55,COLUMN()))+INDIRECT(ADDRESS(56,COLUMN()))+INDIRECT(ADDRESS(57,COLUMN()))+INDIRECT(ADDRESS(58,COLUMN()))+INDIRECT(ADDRESS(59,COLUMN()))+INDIRECT(ADDRESS(60,COLUMN()))+INDIRECT(ADDRESS(61,COLUMN()))+INDIRECT(ADDRESS(62,COLUMN()))+INDIRECT(ADDRESS(63,COLUMN()))+INDIRECT(ADDRESS(64,COLUMN()))+INDIRECT(ADDRESS(65,COLUMN()))+INDIRECT(ADDRESS(66,COLUMN()))+INDIRECT(ADDRESS(67,COLUMN()))+INDIRECT(ADDRESS(68,COLUMN()))+INDIRECT(ADDRESS(69,COLUMN()))+INDIRECT(ADDRESS(70,COLUMN()))+INDIRECT(ADDRESS(71,COLUMN()))+INDIRECT(ADDRESS(72,COLUMN()))+INDIRECT(ADDRESS(73,COLUMN()))+INDIRECT(ADDRESS(74,COLUMN()))+INDIRECT(ADDRESS(75,COLUMN()))+INDIRECT(ADDRESS(76,COLUMN()))+INDIRECT(ADDRESS(77,COLUMN()))+INDIRECT(ADDRESS(78,COLUMN()))+INDIRECT(ADDRESS(79,COLUMN()))+INDIRECT(ADDRESS(80,COLUMN()))+INDIRECT(ADDRESS(81,COLUMN()))+INDIRECT(ADDRESS(82,COLUMN()))+INDIRECT(ADDRESS(83,COLUMN()))+INDIRECT(ADDRESS(84,COLUMN()))+INDIRECT(ADDRESS(85,COLUMN()))+INDIRECT(ADDRESS(86,COLUMN()))+INDIRECT(ADDRESS(87,COLUMN()))+INDIRECT(ADDRESS(88,COLUMN()))+INDIRECT(ADDRESS(89,COLUMN()))</f>
        <v>332</v>
      </c>
      <c r="D90" s="14" t="e">
        <f t="shared" ca="1" si="14"/>
        <v>#VALUE!</v>
      </c>
      <c r="E90" s="14" t="e">
        <f t="shared" ca="1" si="14"/>
        <v>#VALUE!</v>
      </c>
      <c r="F90" s="14">
        <f t="shared" ca="1" si="14"/>
        <v>3525</v>
      </c>
      <c r="G90" s="14">
        <f t="shared" ca="1" si="14"/>
        <v>466</v>
      </c>
      <c r="H90" s="14">
        <f t="shared" ca="1" si="14"/>
        <v>266</v>
      </c>
      <c r="I90" s="14">
        <f t="shared" ca="1" si="14"/>
        <v>170</v>
      </c>
      <c r="J90" s="14">
        <f t="shared" ca="1" si="14"/>
        <v>902</v>
      </c>
      <c r="K90" s="14">
        <f t="shared" ca="1" si="14"/>
        <v>11212</v>
      </c>
      <c r="L90" s="14">
        <f t="shared" ca="1" si="14"/>
        <v>5531</v>
      </c>
      <c r="M90" s="14">
        <f t="shared" ca="1" si="14"/>
        <v>7009</v>
      </c>
      <c r="N90" s="14">
        <f t="shared" ca="1" si="14"/>
        <v>3575</v>
      </c>
      <c r="O90" s="14">
        <f t="shared" ca="1" si="14"/>
        <v>4451</v>
      </c>
      <c r="P90" s="14">
        <f t="shared" ca="1" si="14"/>
        <v>2425</v>
      </c>
      <c r="Q90" s="320">
        <f t="shared" ca="1" si="14"/>
        <v>22672</v>
      </c>
      <c r="R90" s="14">
        <f t="shared" ca="1" si="14"/>
        <v>11531</v>
      </c>
      <c r="S90" s="14">
        <f t="shared" ca="1" si="14"/>
        <v>541</v>
      </c>
      <c r="T90" s="14">
        <f t="shared" ca="1" si="14"/>
        <v>457</v>
      </c>
      <c r="U90" s="14">
        <f t="shared" ca="1" si="14"/>
        <v>611</v>
      </c>
      <c r="V90" s="14">
        <f t="shared" ca="1" si="14"/>
        <v>424</v>
      </c>
      <c r="W90" s="14">
        <f t="shared" ca="1" si="14"/>
        <v>354</v>
      </c>
      <c r="X90" s="14">
        <f t="shared" ca="1" si="14"/>
        <v>250</v>
      </c>
      <c r="Y90" s="14">
        <f t="shared" ca="1" si="14"/>
        <v>1506</v>
      </c>
      <c r="Z90" s="14">
        <f t="shared" ca="1" si="14"/>
        <v>1131</v>
      </c>
      <c r="AA90" s="14"/>
    </row>
    <row r="91" spans="1:27" ht="15" customHeight="1" x14ac:dyDescent="0.25">
      <c r="A91" s="182" t="s">
        <v>224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320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 customHeight="1" x14ac:dyDescent="0.25">
      <c r="A92" s="182" t="s">
        <v>225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320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 customHeight="1" x14ac:dyDescent="0.25">
      <c r="A93" s="183"/>
      <c r="B93" s="183" t="s">
        <v>232</v>
      </c>
      <c r="C93" s="183">
        <v>12</v>
      </c>
      <c r="D93" s="183" t="s">
        <v>190</v>
      </c>
      <c r="E93" s="183" t="s">
        <v>271</v>
      </c>
      <c r="F93" s="183">
        <v>1</v>
      </c>
      <c r="G93" s="183">
        <v>6</v>
      </c>
      <c r="H93" s="183">
        <v>8</v>
      </c>
      <c r="I93" s="183">
        <v>6</v>
      </c>
      <c r="J93" s="183">
        <f t="shared" ref="J93:J98" ca="1" si="15">INDIRECT(CONCATENATE("G", ROW())) + INDIRECT(CONCATENATE("H", ROW())) + INDIRECT(CONCATENATE("I", ROW()))</f>
        <v>20</v>
      </c>
      <c r="K93" s="183">
        <v>154</v>
      </c>
      <c r="L93" s="183">
        <v>79</v>
      </c>
      <c r="M93" s="183">
        <v>228</v>
      </c>
      <c r="N93" s="183">
        <v>123</v>
      </c>
      <c r="O93" s="183">
        <v>170</v>
      </c>
      <c r="P93" s="183">
        <v>73</v>
      </c>
      <c r="Q93" s="329">
        <f t="shared" ref="Q93:Q98" ca="1" si="16">INDIRECT(CONCATENATE("K", ROW())) + INDIRECT(CONCATENATE("M", ROW())) + INDIRECT(CONCATENATE("O", ROW()))</f>
        <v>552</v>
      </c>
      <c r="R93" s="183">
        <f t="shared" ref="R93:R98" ca="1" si="17">INDIRECT(CONCATENATE("L", ROW())) + INDIRECT(CONCATENATE("N", ROW())) + INDIRECT(CONCATENATE("P", ROW()))</f>
        <v>275</v>
      </c>
      <c r="S93" s="183">
        <v>6</v>
      </c>
      <c r="T93" s="183">
        <v>6</v>
      </c>
      <c r="U93" s="183">
        <v>12</v>
      </c>
      <c r="V93" s="183">
        <v>9</v>
      </c>
      <c r="W93" s="183">
        <v>11</v>
      </c>
      <c r="X93" s="183">
        <v>6</v>
      </c>
      <c r="Y93" s="183">
        <f t="shared" ref="Y93:Y98" ca="1" si="18">INDIRECT(CONCATENATE("S", ROW())) + INDIRECT(CONCATENATE("U", ROW())) + INDIRECT(CONCATENATE("W", ROW()))</f>
        <v>29</v>
      </c>
      <c r="Z93" s="183">
        <f t="shared" ref="Z93:Z98" ca="1" si="19">INDIRECT(CONCATENATE("T", ROW())) + INDIRECT(CONCATENATE("V", ROW())) + INDIRECT(CONCATENATE("X", ROW()))</f>
        <v>21</v>
      </c>
      <c r="AA93" s="14"/>
    </row>
    <row r="94" spans="1:27" ht="15" customHeight="1" x14ac:dyDescent="0.25">
      <c r="A94" s="183"/>
      <c r="B94" s="183" t="s">
        <v>232</v>
      </c>
      <c r="C94" s="183">
        <v>12</v>
      </c>
      <c r="D94" s="183" t="s">
        <v>190</v>
      </c>
      <c r="E94" s="183" t="s">
        <v>272</v>
      </c>
      <c r="F94" s="183">
        <v>1</v>
      </c>
      <c r="G94" s="183"/>
      <c r="H94" s="183">
        <v>4</v>
      </c>
      <c r="I94" s="183">
        <v>3</v>
      </c>
      <c r="J94" s="183">
        <f t="shared" ca="1" si="15"/>
        <v>7</v>
      </c>
      <c r="K94" s="183"/>
      <c r="L94" s="183"/>
      <c r="M94" s="183">
        <v>69</v>
      </c>
      <c r="N94" s="183">
        <v>24</v>
      </c>
      <c r="O94" s="183">
        <v>97</v>
      </c>
      <c r="P94" s="183">
        <v>39</v>
      </c>
      <c r="Q94" s="329">
        <f t="shared" ca="1" si="16"/>
        <v>166</v>
      </c>
      <c r="R94" s="183">
        <f t="shared" ca="1" si="17"/>
        <v>63</v>
      </c>
      <c r="S94" s="183"/>
      <c r="T94" s="183"/>
      <c r="U94" s="183">
        <v>7</v>
      </c>
      <c r="V94" s="183">
        <v>6</v>
      </c>
      <c r="W94" s="183">
        <v>7</v>
      </c>
      <c r="X94" s="183">
        <v>6</v>
      </c>
      <c r="Y94" s="183">
        <f t="shared" ca="1" si="18"/>
        <v>14</v>
      </c>
      <c r="Z94" s="183">
        <f t="shared" ca="1" si="19"/>
        <v>12</v>
      </c>
      <c r="AA94" s="14"/>
    </row>
    <row r="95" spans="1:27" ht="15" customHeight="1" x14ac:dyDescent="0.25">
      <c r="A95" s="183"/>
      <c r="B95" s="183" t="s">
        <v>232</v>
      </c>
      <c r="C95" s="183">
        <v>12</v>
      </c>
      <c r="D95" s="183" t="s">
        <v>190</v>
      </c>
      <c r="E95" s="183" t="s">
        <v>273</v>
      </c>
      <c r="F95" s="183">
        <v>1</v>
      </c>
      <c r="G95" s="183">
        <v>8</v>
      </c>
      <c r="H95" s="183">
        <v>9</v>
      </c>
      <c r="I95" s="183">
        <v>6</v>
      </c>
      <c r="J95" s="183">
        <f t="shared" ca="1" si="15"/>
        <v>23</v>
      </c>
      <c r="K95" s="183">
        <v>149</v>
      </c>
      <c r="L95" s="183">
        <v>73</v>
      </c>
      <c r="M95" s="183">
        <v>273</v>
      </c>
      <c r="N95" s="183">
        <v>128</v>
      </c>
      <c r="O95" s="183">
        <v>217</v>
      </c>
      <c r="P95" s="183">
        <v>101</v>
      </c>
      <c r="Q95" s="329">
        <f t="shared" ca="1" si="16"/>
        <v>639</v>
      </c>
      <c r="R95" s="183">
        <f t="shared" ca="1" si="17"/>
        <v>302</v>
      </c>
      <c r="S95" s="183">
        <v>8</v>
      </c>
      <c r="T95" s="183">
        <v>7</v>
      </c>
      <c r="U95" s="183">
        <v>11</v>
      </c>
      <c r="V95" s="183">
        <v>6</v>
      </c>
      <c r="W95" s="183">
        <v>14</v>
      </c>
      <c r="X95" s="183">
        <v>9</v>
      </c>
      <c r="Y95" s="183">
        <f t="shared" ca="1" si="18"/>
        <v>33</v>
      </c>
      <c r="Z95" s="183">
        <f t="shared" ca="1" si="19"/>
        <v>22</v>
      </c>
      <c r="AA95" s="14"/>
    </row>
    <row r="96" spans="1:27" ht="15" customHeight="1" x14ac:dyDescent="0.25">
      <c r="A96" s="183"/>
      <c r="B96" s="183" t="s">
        <v>232</v>
      </c>
      <c r="C96" s="183">
        <v>12</v>
      </c>
      <c r="D96" s="183" t="s">
        <v>190</v>
      </c>
      <c r="E96" s="183" t="s">
        <v>274</v>
      </c>
      <c r="F96" s="183">
        <v>4</v>
      </c>
      <c r="G96" s="183">
        <v>8</v>
      </c>
      <c r="H96" s="183">
        <v>7</v>
      </c>
      <c r="I96" s="183">
        <v>3</v>
      </c>
      <c r="J96" s="183">
        <f t="shared" ca="1" si="15"/>
        <v>18</v>
      </c>
      <c r="K96" s="183">
        <v>177</v>
      </c>
      <c r="L96" s="183">
        <v>87</v>
      </c>
      <c r="M96" s="183">
        <v>142</v>
      </c>
      <c r="N96" s="183">
        <v>65</v>
      </c>
      <c r="O96" s="183">
        <v>123</v>
      </c>
      <c r="P96" s="183">
        <v>60</v>
      </c>
      <c r="Q96" s="329">
        <f t="shared" ca="1" si="16"/>
        <v>442</v>
      </c>
      <c r="R96" s="183">
        <f t="shared" ca="1" si="17"/>
        <v>212</v>
      </c>
      <c r="S96" s="183">
        <v>7</v>
      </c>
      <c r="T96" s="183">
        <v>6</v>
      </c>
      <c r="U96" s="183">
        <v>17</v>
      </c>
      <c r="V96" s="183">
        <v>12</v>
      </c>
      <c r="W96" s="183">
        <v>13</v>
      </c>
      <c r="X96" s="183">
        <v>10</v>
      </c>
      <c r="Y96" s="183">
        <f t="shared" ca="1" si="18"/>
        <v>37</v>
      </c>
      <c r="Z96" s="183">
        <f t="shared" ca="1" si="19"/>
        <v>28</v>
      </c>
      <c r="AA96" s="14"/>
    </row>
    <row r="97" spans="1:27" ht="15" customHeight="1" x14ac:dyDescent="0.25">
      <c r="A97" s="183"/>
      <c r="B97" s="183" t="s">
        <v>232</v>
      </c>
      <c r="C97" s="183">
        <v>12</v>
      </c>
      <c r="D97" s="183" t="s">
        <v>196</v>
      </c>
      <c r="E97" s="183" t="s">
        <v>275</v>
      </c>
      <c r="F97" s="183">
        <v>80</v>
      </c>
      <c r="G97" s="183">
        <v>2</v>
      </c>
      <c r="H97" s="183">
        <v>4</v>
      </c>
      <c r="I97" s="183">
        <v>3</v>
      </c>
      <c r="J97" s="183">
        <f t="shared" ca="1" si="15"/>
        <v>9</v>
      </c>
      <c r="K97" s="183">
        <v>36</v>
      </c>
      <c r="L97" s="183">
        <v>15</v>
      </c>
      <c r="M97" s="183">
        <v>114</v>
      </c>
      <c r="N97" s="183">
        <v>46</v>
      </c>
      <c r="O97" s="183">
        <v>127</v>
      </c>
      <c r="P97" s="183">
        <v>69</v>
      </c>
      <c r="Q97" s="329">
        <f t="shared" ca="1" si="16"/>
        <v>277</v>
      </c>
      <c r="R97" s="183">
        <f t="shared" ca="1" si="17"/>
        <v>130</v>
      </c>
      <c r="S97" s="183">
        <v>2</v>
      </c>
      <c r="T97" s="183">
        <v>2</v>
      </c>
      <c r="U97" s="183">
        <v>2</v>
      </c>
      <c r="V97" s="183">
        <v>2</v>
      </c>
      <c r="W97" s="183">
        <v>11</v>
      </c>
      <c r="X97" s="183">
        <v>7</v>
      </c>
      <c r="Y97" s="183">
        <f t="shared" ca="1" si="18"/>
        <v>15</v>
      </c>
      <c r="Z97" s="183">
        <f t="shared" ca="1" si="19"/>
        <v>11</v>
      </c>
      <c r="AA97" s="14"/>
    </row>
    <row r="98" spans="1:27" ht="15" customHeight="1" x14ac:dyDescent="0.25">
      <c r="A98" s="183"/>
      <c r="B98" s="183" t="s">
        <v>232</v>
      </c>
      <c r="C98" s="183">
        <v>12</v>
      </c>
      <c r="D98" s="183" t="s">
        <v>190</v>
      </c>
      <c r="E98" s="183" t="s">
        <v>276</v>
      </c>
      <c r="F98" s="183">
        <v>3</v>
      </c>
      <c r="G98" s="183"/>
      <c r="H98" s="183">
        <v>8</v>
      </c>
      <c r="I98" s="183">
        <v>5</v>
      </c>
      <c r="J98" s="183">
        <f t="shared" ca="1" si="15"/>
        <v>13</v>
      </c>
      <c r="K98" s="183"/>
      <c r="L98" s="183"/>
      <c r="M98" s="183">
        <v>146</v>
      </c>
      <c r="N98" s="183">
        <v>71</v>
      </c>
      <c r="O98" s="183">
        <v>94</v>
      </c>
      <c r="P98" s="183">
        <v>48</v>
      </c>
      <c r="Q98" s="329">
        <f t="shared" ca="1" si="16"/>
        <v>240</v>
      </c>
      <c r="R98" s="183">
        <f t="shared" ca="1" si="17"/>
        <v>119</v>
      </c>
      <c r="S98" s="183"/>
      <c r="T98" s="183"/>
      <c r="U98" s="183">
        <v>12</v>
      </c>
      <c r="V98" s="183">
        <v>6</v>
      </c>
      <c r="W98" s="183">
        <v>9</v>
      </c>
      <c r="X98" s="183">
        <v>4</v>
      </c>
      <c r="Y98" s="183">
        <f t="shared" ca="1" si="18"/>
        <v>21</v>
      </c>
      <c r="Z98" s="183">
        <f t="shared" ca="1" si="19"/>
        <v>10</v>
      </c>
      <c r="AA98" s="14"/>
    </row>
    <row r="99" spans="1:27" ht="15" customHeight="1" x14ac:dyDescent="0.25">
      <c r="A99" s="182" t="s">
        <v>229</v>
      </c>
      <c r="B99" s="14"/>
      <c r="C99" s="14">
        <f t="shared" ref="C99:Z99" ca="1" si="20">INDIRECT(ADDRESS(93,COLUMN()))+INDIRECT(ADDRESS(94,COLUMN()))+INDIRECT(ADDRESS(95,COLUMN()))+INDIRECT(ADDRESS(96,COLUMN()))+INDIRECT(ADDRESS(97,COLUMN()))+INDIRECT(ADDRESS(98,COLUMN()))</f>
        <v>72</v>
      </c>
      <c r="D99" s="14" t="e">
        <f t="shared" ca="1" si="20"/>
        <v>#VALUE!</v>
      </c>
      <c r="E99" s="14" t="e">
        <f t="shared" ca="1" si="20"/>
        <v>#VALUE!</v>
      </c>
      <c r="F99" s="14">
        <f t="shared" ca="1" si="20"/>
        <v>90</v>
      </c>
      <c r="G99" s="14">
        <f t="shared" ca="1" si="20"/>
        <v>24</v>
      </c>
      <c r="H99" s="14">
        <f t="shared" ca="1" si="20"/>
        <v>40</v>
      </c>
      <c r="I99" s="14">
        <f t="shared" ca="1" si="20"/>
        <v>26</v>
      </c>
      <c r="J99" s="14">
        <f t="shared" ca="1" si="20"/>
        <v>90</v>
      </c>
      <c r="K99" s="14">
        <f t="shared" ca="1" si="20"/>
        <v>516</v>
      </c>
      <c r="L99" s="14">
        <f t="shared" ca="1" si="20"/>
        <v>254</v>
      </c>
      <c r="M99" s="14">
        <f t="shared" ca="1" si="20"/>
        <v>972</v>
      </c>
      <c r="N99" s="14">
        <f t="shared" ca="1" si="20"/>
        <v>457</v>
      </c>
      <c r="O99" s="14">
        <f t="shared" ca="1" si="20"/>
        <v>828</v>
      </c>
      <c r="P99" s="14">
        <f t="shared" ca="1" si="20"/>
        <v>390</v>
      </c>
      <c r="Q99" s="320">
        <f t="shared" ca="1" si="20"/>
        <v>2316</v>
      </c>
      <c r="R99" s="14">
        <f t="shared" ca="1" si="20"/>
        <v>1101</v>
      </c>
      <c r="S99" s="14">
        <f t="shared" ca="1" si="20"/>
        <v>23</v>
      </c>
      <c r="T99" s="14">
        <f t="shared" ca="1" si="20"/>
        <v>21</v>
      </c>
      <c r="U99" s="14">
        <f t="shared" ca="1" si="20"/>
        <v>61</v>
      </c>
      <c r="V99" s="14">
        <f t="shared" ca="1" si="20"/>
        <v>41</v>
      </c>
      <c r="W99" s="14">
        <f t="shared" ca="1" si="20"/>
        <v>65</v>
      </c>
      <c r="X99" s="14">
        <f t="shared" ca="1" si="20"/>
        <v>42</v>
      </c>
      <c r="Y99" s="14">
        <f t="shared" ca="1" si="20"/>
        <v>149</v>
      </c>
      <c r="Z99" s="14">
        <f t="shared" ca="1" si="20"/>
        <v>104</v>
      </c>
      <c r="AA99" s="14"/>
    </row>
    <row r="100" spans="1:27" ht="15" customHeight="1" x14ac:dyDescent="0.25">
      <c r="A100" s="182" t="s">
        <v>277</v>
      </c>
      <c r="B100" s="14"/>
      <c r="C100" s="14">
        <f t="shared" ref="C100:Z100" ca="1" si="21">INDIRECT(ADDRESS(52,COLUMN()))+INDIRECT(ADDRESS(53,COLUMN()))+INDIRECT(ADDRESS(54,COLUMN()))+INDIRECT(ADDRESS(55,COLUMN()))+INDIRECT(ADDRESS(56,COLUMN()))+INDIRECT(ADDRESS(57,COLUMN()))+INDIRECT(ADDRESS(58,COLUMN()))+INDIRECT(ADDRESS(59,COLUMN()))+INDIRECT(ADDRESS(60,COLUMN()))+INDIRECT(ADDRESS(61,COLUMN()))+INDIRECT(ADDRESS(62,COLUMN()))+INDIRECT(ADDRESS(63,COLUMN()))+INDIRECT(ADDRESS(64,COLUMN()))+INDIRECT(ADDRESS(65,COLUMN()))+INDIRECT(ADDRESS(66,COLUMN()))+INDIRECT(ADDRESS(67,COLUMN()))+INDIRECT(ADDRESS(68,COLUMN()))+INDIRECT(ADDRESS(69,COLUMN()))+INDIRECT(ADDRESS(70,COLUMN()))+INDIRECT(ADDRESS(71,COLUMN()))+INDIRECT(ADDRESS(72,COLUMN()))+INDIRECT(ADDRESS(73,COLUMN()))+INDIRECT(ADDRESS(74,COLUMN()))+INDIRECT(ADDRESS(75,COLUMN()))+INDIRECT(ADDRESS(76,COLUMN()))+INDIRECT(ADDRESS(77,COLUMN()))+INDIRECT(ADDRESS(78,COLUMN()))+INDIRECT(ADDRESS(79,COLUMN()))+INDIRECT(ADDRESS(80,COLUMN()))+INDIRECT(ADDRESS(81,COLUMN()))+INDIRECT(ADDRESS(82,COLUMN()))+INDIRECT(ADDRESS(83,COLUMN()))+INDIRECT(ADDRESS(84,COLUMN()))+INDIRECT(ADDRESS(85,COLUMN()))+INDIRECT(ADDRESS(86,COLUMN()))+INDIRECT(ADDRESS(87,COLUMN()))+INDIRECT(ADDRESS(88,COLUMN()))+INDIRECT(ADDRESS(89,COLUMN()))+INDIRECT(ADDRESS(93,COLUMN()))+INDIRECT(ADDRESS(94,COLUMN()))+INDIRECT(ADDRESS(95,COLUMN()))+INDIRECT(ADDRESS(96,COLUMN()))+INDIRECT(ADDRESS(97,COLUMN()))+INDIRECT(ADDRESS(98,COLUMN()))</f>
        <v>404</v>
      </c>
      <c r="D100" s="14" t="e">
        <f t="shared" ca="1" si="21"/>
        <v>#VALUE!</v>
      </c>
      <c r="E100" s="14" t="e">
        <f t="shared" ca="1" si="21"/>
        <v>#VALUE!</v>
      </c>
      <c r="F100" s="14">
        <f t="shared" ca="1" si="21"/>
        <v>3615</v>
      </c>
      <c r="G100" s="14">
        <f t="shared" ca="1" si="21"/>
        <v>490</v>
      </c>
      <c r="H100" s="14">
        <f t="shared" ca="1" si="21"/>
        <v>306</v>
      </c>
      <c r="I100" s="14">
        <f t="shared" ca="1" si="21"/>
        <v>196</v>
      </c>
      <c r="J100" s="14">
        <f t="shared" ca="1" si="21"/>
        <v>992</v>
      </c>
      <c r="K100" s="14">
        <f t="shared" ca="1" si="21"/>
        <v>11728</v>
      </c>
      <c r="L100" s="14">
        <f t="shared" ca="1" si="21"/>
        <v>5785</v>
      </c>
      <c r="M100" s="14">
        <f t="shared" ca="1" si="21"/>
        <v>7981</v>
      </c>
      <c r="N100" s="14">
        <f t="shared" ca="1" si="21"/>
        <v>4032</v>
      </c>
      <c r="O100" s="14">
        <f t="shared" ca="1" si="21"/>
        <v>5279</v>
      </c>
      <c r="P100" s="14">
        <f t="shared" ca="1" si="21"/>
        <v>2815</v>
      </c>
      <c r="Q100" s="320">
        <f t="shared" ca="1" si="21"/>
        <v>24988</v>
      </c>
      <c r="R100" s="14">
        <f t="shared" ca="1" si="21"/>
        <v>12632</v>
      </c>
      <c r="S100" s="14">
        <f t="shared" ca="1" si="21"/>
        <v>564</v>
      </c>
      <c r="T100" s="14">
        <f t="shared" ca="1" si="21"/>
        <v>478</v>
      </c>
      <c r="U100" s="14">
        <f t="shared" ca="1" si="21"/>
        <v>672</v>
      </c>
      <c r="V100" s="14">
        <f t="shared" ca="1" si="21"/>
        <v>465</v>
      </c>
      <c r="W100" s="14">
        <f t="shared" ca="1" si="21"/>
        <v>419</v>
      </c>
      <c r="X100" s="14">
        <f t="shared" ca="1" si="21"/>
        <v>292</v>
      </c>
      <c r="Y100" s="14">
        <f t="shared" ca="1" si="21"/>
        <v>1655</v>
      </c>
      <c r="Z100" s="14">
        <f t="shared" ca="1" si="21"/>
        <v>1235</v>
      </c>
      <c r="AA100" s="14"/>
    </row>
    <row r="101" spans="1:27" ht="15" customHeight="1" x14ac:dyDescent="0.25">
      <c r="A101" s="182" t="s">
        <v>224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320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 customHeight="1" x14ac:dyDescent="0.25">
      <c r="A102" s="182" t="s">
        <v>278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320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 customHeight="1" x14ac:dyDescent="0.25">
      <c r="A103" s="182" t="s">
        <v>188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320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 customHeight="1" x14ac:dyDescent="0.25">
      <c r="A104" s="183"/>
      <c r="B104" s="183" t="s">
        <v>279</v>
      </c>
      <c r="C104" s="183">
        <v>12</v>
      </c>
      <c r="D104" s="183" t="s">
        <v>196</v>
      </c>
      <c r="E104" s="183" t="s">
        <v>280</v>
      </c>
      <c r="F104" s="183">
        <v>140</v>
      </c>
      <c r="G104" s="183">
        <v>8</v>
      </c>
      <c r="H104" s="183">
        <v>5</v>
      </c>
      <c r="I104" s="183">
        <v>3</v>
      </c>
      <c r="J104" s="183">
        <f t="shared" ref="J104:J132" ca="1" si="22">INDIRECT(CONCATENATE("G", ROW())) + INDIRECT(CONCATENATE("H", ROW())) + INDIRECT(CONCATENATE("I", ROW()))</f>
        <v>16</v>
      </c>
      <c r="K104" s="183">
        <v>193</v>
      </c>
      <c r="L104" s="183">
        <v>96</v>
      </c>
      <c r="M104" s="183">
        <v>120</v>
      </c>
      <c r="N104" s="183">
        <v>60</v>
      </c>
      <c r="O104" s="183">
        <v>48</v>
      </c>
      <c r="P104" s="183">
        <v>26</v>
      </c>
      <c r="Q104" s="329">
        <f t="shared" ref="Q104:Q132" ca="1" si="23">INDIRECT(CONCATENATE("K", ROW())) + INDIRECT(CONCATENATE("M", ROW())) + INDIRECT(CONCATENATE("O", ROW()))</f>
        <v>361</v>
      </c>
      <c r="R104" s="183">
        <f t="shared" ref="R104:R132" ca="1" si="24">INDIRECT(CONCATENATE("L", ROW())) + INDIRECT(CONCATENATE("N", ROW())) + INDIRECT(CONCATENATE("P", ROW()))</f>
        <v>182</v>
      </c>
      <c r="S104" s="183">
        <v>8</v>
      </c>
      <c r="T104" s="183">
        <v>6</v>
      </c>
      <c r="U104" s="183">
        <v>6</v>
      </c>
      <c r="V104" s="183">
        <v>4</v>
      </c>
      <c r="W104" s="183">
        <v>8</v>
      </c>
      <c r="X104" s="183">
        <v>8</v>
      </c>
      <c r="Y104" s="183">
        <f t="shared" ref="Y104:Y132" ca="1" si="25">INDIRECT(CONCATENATE("S", ROW())) + INDIRECT(CONCATENATE("U", ROW())) + INDIRECT(CONCATENATE("W", ROW()))</f>
        <v>22</v>
      </c>
      <c r="Z104" s="183">
        <f t="shared" ref="Z104:Z132" ca="1" si="26">INDIRECT(CONCATENATE("T", ROW())) + INDIRECT(CONCATENATE("V", ROW())) + INDIRECT(CONCATENATE("X", ROW()))</f>
        <v>18</v>
      </c>
      <c r="AA104" s="14"/>
    </row>
    <row r="105" spans="1:27" ht="15" customHeight="1" x14ac:dyDescent="0.25">
      <c r="A105" s="183"/>
      <c r="B105" s="183" t="s">
        <v>279</v>
      </c>
      <c r="C105" s="183">
        <v>9</v>
      </c>
      <c r="D105" s="183" t="s">
        <v>196</v>
      </c>
      <c r="E105" s="183" t="s">
        <v>281</v>
      </c>
      <c r="F105" s="183">
        <v>26</v>
      </c>
      <c r="G105" s="183">
        <v>5</v>
      </c>
      <c r="H105" s="183">
        <v>4</v>
      </c>
      <c r="I105" s="183"/>
      <c r="J105" s="183">
        <f t="shared" ca="1" si="22"/>
        <v>9</v>
      </c>
      <c r="K105" s="183">
        <v>116</v>
      </c>
      <c r="L105" s="183">
        <v>56</v>
      </c>
      <c r="M105" s="183">
        <v>80</v>
      </c>
      <c r="N105" s="183">
        <v>35</v>
      </c>
      <c r="O105" s="183"/>
      <c r="P105" s="183"/>
      <c r="Q105" s="329">
        <f t="shared" ca="1" si="23"/>
        <v>196</v>
      </c>
      <c r="R105" s="183">
        <f t="shared" ca="1" si="24"/>
        <v>91</v>
      </c>
      <c r="S105" s="183">
        <v>5</v>
      </c>
      <c r="T105" s="183">
        <v>5</v>
      </c>
      <c r="U105" s="183">
        <v>8</v>
      </c>
      <c r="V105" s="183">
        <v>5</v>
      </c>
      <c r="W105" s="183"/>
      <c r="X105" s="183"/>
      <c r="Y105" s="183">
        <f t="shared" ca="1" si="25"/>
        <v>13</v>
      </c>
      <c r="Z105" s="183">
        <f t="shared" ca="1" si="26"/>
        <v>10</v>
      </c>
      <c r="AA105" s="14"/>
    </row>
    <row r="106" spans="1:27" ht="15" customHeight="1" x14ac:dyDescent="0.25">
      <c r="A106" s="183"/>
      <c r="B106" s="183" t="s">
        <v>279</v>
      </c>
      <c r="C106" s="183">
        <v>5</v>
      </c>
      <c r="D106" s="183" t="s">
        <v>190</v>
      </c>
      <c r="E106" s="183" t="s">
        <v>282</v>
      </c>
      <c r="F106" s="183"/>
      <c r="G106" s="183">
        <v>14</v>
      </c>
      <c r="H106" s="183"/>
      <c r="I106" s="183"/>
      <c r="J106" s="183">
        <f t="shared" ca="1" si="22"/>
        <v>14</v>
      </c>
      <c r="K106" s="183">
        <v>563</v>
      </c>
      <c r="L106" s="183">
        <v>273</v>
      </c>
      <c r="M106" s="183"/>
      <c r="N106" s="183"/>
      <c r="O106" s="183"/>
      <c r="P106" s="183"/>
      <c r="Q106" s="329">
        <f t="shared" ca="1" si="23"/>
        <v>563</v>
      </c>
      <c r="R106" s="183">
        <f t="shared" ca="1" si="24"/>
        <v>273</v>
      </c>
      <c r="S106" s="183">
        <v>14</v>
      </c>
      <c r="T106" s="183">
        <v>14</v>
      </c>
      <c r="U106" s="183">
        <v>6</v>
      </c>
      <c r="V106" s="183">
        <v>2</v>
      </c>
      <c r="W106" s="183"/>
      <c r="X106" s="183"/>
      <c r="Y106" s="183">
        <f t="shared" ca="1" si="25"/>
        <v>20</v>
      </c>
      <c r="Z106" s="183">
        <f t="shared" ca="1" si="26"/>
        <v>16</v>
      </c>
      <c r="AA106" s="14"/>
    </row>
    <row r="107" spans="1:27" ht="15" customHeight="1" x14ac:dyDescent="0.25">
      <c r="A107" s="183"/>
      <c r="B107" s="183" t="s">
        <v>279</v>
      </c>
      <c r="C107" s="183">
        <v>9</v>
      </c>
      <c r="D107" s="183" t="s">
        <v>196</v>
      </c>
      <c r="E107" s="183" t="s">
        <v>283</v>
      </c>
      <c r="F107" s="183">
        <v>276</v>
      </c>
      <c r="G107" s="183">
        <v>10</v>
      </c>
      <c r="H107" s="183">
        <v>8</v>
      </c>
      <c r="I107" s="183"/>
      <c r="J107" s="183">
        <f t="shared" ca="1" si="22"/>
        <v>18</v>
      </c>
      <c r="K107" s="183">
        <v>249</v>
      </c>
      <c r="L107" s="183">
        <v>109</v>
      </c>
      <c r="M107" s="183">
        <v>170</v>
      </c>
      <c r="N107" s="183">
        <v>83</v>
      </c>
      <c r="O107" s="183"/>
      <c r="P107" s="183"/>
      <c r="Q107" s="329">
        <f t="shared" ca="1" si="23"/>
        <v>419</v>
      </c>
      <c r="R107" s="183">
        <f t="shared" ca="1" si="24"/>
        <v>192</v>
      </c>
      <c r="S107" s="183">
        <v>10</v>
      </c>
      <c r="T107" s="183">
        <v>10</v>
      </c>
      <c r="U107" s="183">
        <v>15</v>
      </c>
      <c r="V107" s="183">
        <v>12</v>
      </c>
      <c r="W107" s="183"/>
      <c r="X107" s="183"/>
      <c r="Y107" s="183">
        <f t="shared" ca="1" si="25"/>
        <v>25</v>
      </c>
      <c r="Z107" s="183">
        <f t="shared" ca="1" si="26"/>
        <v>22</v>
      </c>
      <c r="AA107" s="14"/>
    </row>
    <row r="108" spans="1:27" ht="15" customHeight="1" x14ac:dyDescent="0.25">
      <c r="A108" s="183"/>
      <c r="B108" s="183" t="s">
        <v>279</v>
      </c>
      <c r="C108" s="183">
        <v>9</v>
      </c>
      <c r="D108" s="183" t="s">
        <v>196</v>
      </c>
      <c r="E108" s="183" t="s">
        <v>284</v>
      </c>
      <c r="F108" s="183">
        <v>270</v>
      </c>
      <c r="G108" s="183">
        <v>6</v>
      </c>
      <c r="H108" s="183">
        <v>7</v>
      </c>
      <c r="I108" s="183"/>
      <c r="J108" s="183">
        <f t="shared" ca="1" si="22"/>
        <v>13</v>
      </c>
      <c r="K108" s="183">
        <v>185</v>
      </c>
      <c r="L108" s="183">
        <v>87</v>
      </c>
      <c r="M108" s="183">
        <v>127</v>
      </c>
      <c r="N108" s="183">
        <v>74</v>
      </c>
      <c r="O108" s="183"/>
      <c r="P108" s="183"/>
      <c r="Q108" s="329">
        <f t="shared" ca="1" si="23"/>
        <v>312</v>
      </c>
      <c r="R108" s="183">
        <f t="shared" ca="1" si="24"/>
        <v>161</v>
      </c>
      <c r="S108" s="183">
        <v>5</v>
      </c>
      <c r="T108" s="183">
        <v>5</v>
      </c>
      <c r="U108" s="183">
        <v>11</v>
      </c>
      <c r="V108" s="183">
        <v>8</v>
      </c>
      <c r="W108" s="183"/>
      <c r="X108" s="183"/>
      <c r="Y108" s="183">
        <f t="shared" ca="1" si="25"/>
        <v>16</v>
      </c>
      <c r="Z108" s="183">
        <f t="shared" ca="1" si="26"/>
        <v>13</v>
      </c>
      <c r="AA108" s="14"/>
    </row>
    <row r="109" spans="1:27" ht="15" customHeight="1" x14ac:dyDescent="0.25">
      <c r="A109" s="183"/>
      <c r="B109" s="183" t="s">
        <v>279</v>
      </c>
      <c r="C109" s="183">
        <v>5</v>
      </c>
      <c r="D109" s="183" t="s">
        <v>202</v>
      </c>
      <c r="E109" s="183" t="s">
        <v>285</v>
      </c>
      <c r="F109" s="183">
        <v>175</v>
      </c>
      <c r="G109" s="183">
        <v>4</v>
      </c>
      <c r="H109" s="183"/>
      <c r="I109" s="183"/>
      <c r="J109" s="183">
        <f t="shared" ca="1" si="22"/>
        <v>4</v>
      </c>
      <c r="K109" s="183">
        <v>17</v>
      </c>
      <c r="L109" s="183">
        <v>11</v>
      </c>
      <c r="M109" s="183"/>
      <c r="N109" s="183"/>
      <c r="O109" s="183"/>
      <c r="P109" s="183"/>
      <c r="Q109" s="329">
        <f t="shared" ca="1" si="23"/>
        <v>17</v>
      </c>
      <c r="R109" s="183">
        <f t="shared" ca="1" si="24"/>
        <v>11</v>
      </c>
      <c r="S109" s="183">
        <v>2</v>
      </c>
      <c r="T109" s="183">
        <v>2</v>
      </c>
      <c r="U109" s="183"/>
      <c r="V109" s="183"/>
      <c r="W109" s="183"/>
      <c r="X109" s="183"/>
      <c r="Y109" s="183">
        <f t="shared" ca="1" si="25"/>
        <v>2</v>
      </c>
      <c r="Z109" s="183">
        <f t="shared" ca="1" si="26"/>
        <v>2</v>
      </c>
      <c r="AA109" s="14"/>
    </row>
    <row r="110" spans="1:27" ht="15" customHeight="1" x14ac:dyDescent="0.25">
      <c r="A110" s="183"/>
      <c r="B110" s="183" t="s">
        <v>279</v>
      </c>
      <c r="C110" s="183">
        <v>9</v>
      </c>
      <c r="D110" s="183" t="s">
        <v>196</v>
      </c>
      <c r="E110" s="183" t="s">
        <v>286</v>
      </c>
      <c r="F110" s="183">
        <v>245</v>
      </c>
      <c r="G110" s="183">
        <v>10</v>
      </c>
      <c r="H110" s="183">
        <v>8</v>
      </c>
      <c r="I110" s="183"/>
      <c r="J110" s="183">
        <f t="shared" ca="1" si="22"/>
        <v>18</v>
      </c>
      <c r="K110" s="183">
        <v>290</v>
      </c>
      <c r="L110" s="183">
        <v>157</v>
      </c>
      <c r="M110" s="183">
        <v>178</v>
      </c>
      <c r="N110" s="183">
        <v>90</v>
      </c>
      <c r="O110" s="183"/>
      <c r="P110" s="183"/>
      <c r="Q110" s="329">
        <f t="shared" ca="1" si="23"/>
        <v>468</v>
      </c>
      <c r="R110" s="183">
        <f t="shared" ca="1" si="24"/>
        <v>247</v>
      </c>
      <c r="S110" s="183">
        <v>10</v>
      </c>
      <c r="T110" s="183">
        <v>10</v>
      </c>
      <c r="U110" s="183">
        <v>14</v>
      </c>
      <c r="V110" s="183">
        <v>11</v>
      </c>
      <c r="W110" s="183"/>
      <c r="X110" s="183"/>
      <c r="Y110" s="183">
        <f t="shared" ca="1" si="25"/>
        <v>24</v>
      </c>
      <c r="Z110" s="183">
        <f t="shared" ca="1" si="26"/>
        <v>21</v>
      </c>
      <c r="AA110" s="14"/>
    </row>
    <row r="111" spans="1:27" ht="15" customHeight="1" x14ac:dyDescent="0.25">
      <c r="A111" s="183"/>
      <c r="B111" s="183" t="s">
        <v>279</v>
      </c>
      <c r="C111" s="183">
        <v>12</v>
      </c>
      <c r="D111" s="183" t="s">
        <v>196</v>
      </c>
      <c r="E111" s="183" t="s">
        <v>287</v>
      </c>
      <c r="F111" s="183">
        <v>220</v>
      </c>
      <c r="G111" s="183">
        <v>14</v>
      </c>
      <c r="H111" s="183">
        <v>10</v>
      </c>
      <c r="I111" s="183">
        <v>5</v>
      </c>
      <c r="J111" s="183">
        <f t="shared" ca="1" si="22"/>
        <v>29</v>
      </c>
      <c r="K111" s="183">
        <v>402</v>
      </c>
      <c r="L111" s="183">
        <v>195</v>
      </c>
      <c r="M111" s="183">
        <v>257</v>
      </c>
      <c r="N111" s="183">
        <v>126</v>
      </c>
      <c r="O111" s="183">
        <v>100</v>
      </c>
      <c r="P111" s="183">
        <v>58</v>
      </c>
      <c r="Q111" s="329">
        <f t="shared" ca="1" si="23"/>
        <v>759</v>
      </c>
      <c r="R111" s="183">
        <f t="shared" ca="1" si="24"/>
        <v>379</v>
      </c>
      <c r="S111" s="183">
        <v>14</v>
      </c>
      <c r="T111" s="183">
        <v>13</v>
      </c>
      <c r="U111" s="183">
        <v>17</v>
      </c>
      <c r="V111" s="183">
        <v>12</v>
      </c>
      <c r="W111" s="183">
        <v>10</v>
      </c>
      <c r="X111" s="183">
        <v>8</v>
      </c>
      <c r="Y111" s="183">
        <f t="shared" ca="1" si="25"/>
        <v>41</v>
      </c>
      <c r="Z111" s="183">
        <f t="shared" ca="1" si="26"/>
        <v>33</v>
      </c>
      <c r="AA111" s="14"/>
    </row>
    <row r="112" spans="1:27" ht="15" customHeight="1" x14ac:dyDescent="0.25">
      <c r="A112" s="183"/>
      <c r="B112" s="183" t="s">
        <v>279</v>
      </c>
      <c r="C112" s="183">
        <v>5</v>
      </c>
      <c r="D112" s="183" t="s">
        <v>202</v>
      </c>
      <c r="E112" s="183" t="s">
        <v>288</v>
      </c>
      <c r="F112" s="183">
        <v>120</v>
      </c>
      <c r="G112" s="183">
        <v>5</v>
      </c>
      <c r="H112" s="183"/>
      <c r="I112" s="183"/>
      <c r="J112" s="183">
        <f t="shared" ca="1" si="22"/>
        <v>5</v>
      </c>
      <c r="K112" s="183">
        <v>13</v>
      </c>
      <c r="L112" s="183">
        <v>5</v>
      </c>
      <c r="M112" s="183"/>
      <c r="N112" s="183"/>
      <c r="O112" s="183"/>
      <c r="P112" s="183"/>
      <c r="Q112" s="329">
        <f t="shared" ca="1" si="23"/>
        <v>13</v>
      </c>
      <c r="R112" s="183">
        <f t="shared" ca="1" si="24"/>
        <v>5</v>
      </c>
      <c r="S112" s="183">
        <v>3</v>
      </c>
      <c r="T112" s="183">
        <v>2</v>
      </c>
      <c r="U112" s="183"/>
      <c r="V112" s="183"/>
      <c r="W112" s="183"/>
      <c r="X112" s="183"/>
      <c r="Y112" s="183">
        <f t="shared" ca="1" si="25"/>
        <v>3</v>
      </c>
      <c r="Z112" s="183">
        <f t="shared" ca="1" si="26"/>
        <v>2</v>
      </c>
      <c r="AA112" s="14"/>
    </row>
    <row r="113" spans="1:27" ht="15" customHeight="1" x14ac:dyDescent="0.25">
      <c r="A113" s="183"/>
      <c r="B113" s="183" t="s">
        <v>279</v>
      </c>
      <c r="C113" s="183">
        <v>12</v>
      </c>
      <c r="D113" s="183" t="s">
        <v>196</v>
      </c>
      <c r="E113" s="183" t="s">
        <v>289</v>
      </c>
      <c r="F113" s="183">
        <v>245</v>
      </c>
      <c r="G113" s="183">
        <v>13</v>
      </c>
      <c r="H113" s="183">
        <v>9</v>
      </c>
      <c r="I113" s="183">
        <v>4</v>
      </c>
      <c r="J113" s="183">
        <f t="shared" ca="1" si="22"/>
        <v>26</v>
      </c>
      <c r="K113" s="183">
        <v>331</v>
      </c>
      <c r="L113" s="183">
        <v>169</v>
      </c>
      <c r="M113" s="183">
        <v>206</v>
      </c>
      <c r="N113" s="183">
        <v>96</v>
      </c>
      <c r="O113" s="183">
        <v>106</v>
      </c>
      <c r="P113" s="183">
        <v>63</v>
      </c>
      <c r="Q113" s="329">
        <f t="shared" ca="1" si="23"/>
        <v>643</v>
      </c>
      <c r="R113" s="183">
        <f t="shared" ca="1" si="24"/>
        <v>328</v>
      </c>
      <c r="S113" s="183">
        <v>14</v>
      </c>
      <c r="T113" s="183">
        <v>12</v>
      </c>
      <c r="U113" s="183">
        <v>15</v>
      </c>
      <c r="V113" s="183">
        <v>9</v>
      </c>
      <c r="W113" s="183">
        <v>9</v>
      </c>
      <c r="X113" s="183">
        <v>6</v>
      </c>
      <c r="Y113" s="183">
        <f t="shared" ca="1" si="25"/>
        <v>38</v>
      </c>
      <c r="Z113" s="183">
        <f t="shared" ca="1" si="26"/>
        <v>27</v>
      </c>
      <c r="AA113" s="14"/>
    </row>
    <row r="114" spans="1:27" ht="15" customHeight="1" x14ac:dyDescent="0.25">
      <c r="A114" s="183"/>
      <c r="B114" s="183" t="s">
        <v>279</v>
      </c>
      <c r="C114" s="183">
        <v>12</v>
      </c>
      <c r="D114" s="183" t="s">
        <v>196</v>
      </c>
      <c r="E114" s="183" t="s">
        <v>290</v>
      </c>
      <c r="F114" s="183">
        <v>130</v>
      </c>
      <c r="G114" s="183">
        <v>11</v>
      </c>
      <c r="H114" s="183">
        <v>8</v>
      </c>
      <c r="I114" s="183">
        <v>5</v>
      </c>
      <c r="J114" s="183">
        <f t="shared" ca="1" si="22"/>
        <v>24</v>
      </c>
      <c r="K114" s="183">
        <v>312</v>
      </c>
      <c r="L114" s="183">
        <v>167</v>
      </c>
      <c r="M114" s="183">
        <v>182</v>
      </c>
      <c r="N114" s="183">
        <v>91</v>
      </c>
      <c r="O114" s="183">
        <v>89</v>
      </c>
      <c r="P114" s="183">
        <v>49</v>
      </c>
      <c r="Q114" s="329">
        <f t="shared" ca="1" si="23"/>
        <v>583</v>
      </c>
      <c r="R114" s="183">
        <f t="shared" ca="1" si="24"/>
        <v>307</v>
      </c>
      <c r="S114" s="183">
        <v>11</v>
      </c>
      <c r="T114" s="183">
        <v>11</v>
      </c>
      <c r="U114" s="183">
        <v>17</v>
      </c>
      <c r="V114" s="183">
        <v>13</v>
      </c>
      <c r="W114" s="183">
        <v>6</v>
      </c>
      <c r="X114" s="183">
        <v>5</v>
      </c>
      <c r="Y114" s="183">
        <f t="shared" ca="1" si="25"/>
        <v>34</v>
      </c>
      <c r="Z114" s="183">
        <f t="shared" ca="1" si="26"/>
        <v>29</v>
      </c>
      <c r="AA114" s="14"/>
    </row>
    <row r="115" spans="1:27" ht="15" customHeight="1" x14ac:dyDescent="0.25">
      <c r="A115" s="183"/>
      <c r="B115" s="183" t="s">
        <v>279</v>
      </c>
      <c r="C115" s="183">
        <v>12</v>
      </c>
      <c r="D115" s="183" t="s">
        <v>196</v>
      </c>
      <c r="E115" s="183" t="s">
        <v>291</v>
      </c>
      <c r="F115" s="183">
        <v>180</v>
      </c>
      <c r="G115" s="183">
        <v>11</v>
      </c>
      <c r="H115" s="183">
        <v>8</v>
      </c>
      <c r="I115" s="183">
        <v>3</v>
      </c>
      <c r="J115" s="183">
        <f t="shared" ca="1" si="22"/>
        <v>22</v>
      </c>
      <c r="K115" s="183">
        <v>308</v>
      </c>
      <c r="L115" s="183">
        <v>152</v>
      </c>
      <c r="M115" s="183">
        <v>200</v>
      </c>
      <c r="N115" s="183">
        <v>98</v>
      </c>
      <c r="O115" s="183">
        <v>67</v>
      </c>
      <c r="P115" s="183">
        <v>36</v>
      </c>
      <c r="Q115" s="329">
        <f t="shared" ca="1" si="23"/>
        <v>575</v>
      </c>
      <c r="R115" s="183">
        <f t="shared" ca="1" si="24"/>
        <v>286</v>
      </c>
      <c r="S115" s="183">
        <v>11</v>
      </c>
      <c r="T115" s="183">
        <v>11</v>
      </c>
      <c r="U115" s="183">
        <v>13</v>
      </c>
      <c r="V115" s="183">
        <v>8</v>
      </c>
      <c r="W115" s="183">
        <v>7</v>
      </c>
      <c r="X115" s="183">
        <v>6</v>
      </c>
      <c r="Y115" s="183">
        <f t="shared" ca="1" si="25"/>
        <v>31</v>
      </c>
      <c r="Z115" s="183">
        <f t="shared" ca="1" si="26"/>
        <v>25</v>
      </c>
      <c r="AA115" s="14"/>
    </row>
    <row r="116" spans="1:27" ht="15" customHeight="1" x14ac:dyDescent="0.25">
      <c r="A116" s="183"/>
      <c r="B116" s="183" t="s">
        <v>279</v>
      </c>
      <c r="C116" s="183">
        <v>9</v>
      </c>
      <c r="D116" s="183" t="s">
        <v>196</v>
      </c>
      <c r="E116" s="183" t="s">
        <v>292</v>
      </c>
      <c r="F116" s="183">
        <v>100</v>
      </c>
      <c r="G116" s="183">
        <v>10</v>
      </c>
      <c r="H116" s="183">
        <v>8</v>
      </c>
      <c r="I116" s="183"/>
      <c r="J116" s="183">
        <f t="shared" ca="1" si="22"/>
        <v>18</v>
      </c>
      <c r="K116" s="183">
        <v>299</v>
      </c>
      <c r="L116" s="183">
        <v>139</v>
      </c>
      <c r="M116" s="183">
        <v>194</v>
      </c>
      <c r="N116" s="183">
        <v>87</v>
      </c>
      <c r="O116" s="183"/>
      <c r="P116" s="183"/>
      <c r="Q116" s="329">
        <f t="shared" ca="1" si="23"/>
        <v>493</v>
      </c>
      <c r="R116" s="183">
        <f t="shared" ca="1" si="24"/>
        <v>226</v>
      </c>
      <c r="S116" s="183">
        <v>10</v>
      </c>
      <c r="T116" s="183">
        <v>10</v>
      </c>
      <c r="U116" s="183">
        <v>14</v>
      </c>
      <c r="V116" s="183">
        <v>12</v>
      </c>
      <c r="W116" s="183"/>
      <c r="X116" s="183"/>
      <c r="Y116" s="183">
        <f t="shared" ca="1" si="25"/>
        <v>24</v>
      </c>
      <c r="Z116" s="183">
        <f t="shared" ca="1" si="26"/>
        <v>22</v>
      </c>
      <c r="AA116" s="14"/>
    </row>
    <row r="117" spans="1:27" ht="15" customHeight="1" x14ac:dyDescent="0.25">
      <c r="A117" s="183"/>
      <c r="B117" s="183" t="s">
        <v>279</v>
      </c>
      <c r="C117" s="183">
        <v>12</v>
      </c>
      <c r="D117" s="183" t="s">
        <v>196</v>
      </c>
      <c r="E117" s="183" t="s">
        <v>293</v>
      </c>
      <c r="F117" s="183">
        <v>86</v>
      </c>
      <c r="G117" s="183">
        <v>10</v>
      </c>
      <c r="H117" s="183">
        <v>6</v>
      </c>
      <c r="I117" s="183">
        <v>3</v>
      </c>
      <c r="J117" s="183">
        <f t="shared" ca="1" si="22"/>
        <v>19</v>
      </c>
      <c r="K117" s="183">
        <v>256</v>
      </c>
      <c r="L117" s="183">
        <v>119</v>
      </c>
      <c r="M117" s="183">
        <v>150</v>
      </c>
      <c r="N117" s="183">
        <v>74</v>
      </c>
      <c r="O117" s="183">
        <v>49</v>
      </c>
      <c r="P117" s="183">
        <v>28</v>
      </c>
      <c r="Q117" s="329">
        <f t="shared" ca="1" si="23"/>
        <v>455</v>
      </c>
      <c r="R117" s="183">
        <f t="shared" ca="1" si="24"/>
        <v>221</v>
      </c>
      <c r="S117" s="183">
        <v>10</v>
      </c>
      <c r="T117" s="183">
        <v>10</v>
      </c>
      <c r="U117" s="183">
        <v>12</v>
      </c>
      <c r="V117" s="183">
        <v>7</v>
      </c>
      <c r="W117" s="183">
        <v>6</v>
      </c>
      <c r="X117" s="183">
        <v>4</v>
      </c>
      <c r="Y117" s="183">
        <f t="shared" ca="1" si="25"/>
        <v>28</v>
      </c>
      <c r="Z117" s="183">
        <f t="shared" ca="1" si="26"/>
        <v>21</v>
      </c>
      <c r="AA117" s="14"/>
    </row>
    <row r="118" spans="1:27" ht="15" customHeight="1" x14ac:dyDescent="0.25">
      <c r="A118" s="183"/>
      <c r="B118" s="183" t="s">
        <v>279</v>
      </c>
      <c r="C118" s="183">
        <v>5</v>
      </c>
      <c r="D118" s="183" t="s">
        <v>202</v>
      </c>
      <c r="E118" s="183" t="s">
        <v>294</v>
      </c>
      <c r="F118" s="183">
        <v>268</v>
      </c>
      <c r="G118" s="183">
        <v>4</v>
      </c>
      <c r="H118" s="183"/>
      <c r="I118" s="183"/>
      <c r="J118" s="183">
        <f t="shared" ca="1" si="22"/>
        <v>4</v>
      </c>
      <c r="K118" s="183">
        <v>7</v>
      </c>
      <c r="L118" s="183"/>
      <c r="M118" s="183"/>
      <c r="N118" s="183"/>
      <c r="O118" s="183"/>
      <c r="P118" s="183"/>
      <c r="Q118" s="329">
        <f t="shared" ca="1" si="23"/>
        <v>7</v>
      </c>
      <c r="R118" s="183">
        <f t="shared" ca="1" si="24"/>
        <v>0</v>
      </c>
      <c r="S118" s="183">
        <v>1</v>
      </c>
      <c r="T118" s="183">
        <v>1</v>
      </c>
      <c r="U118" s="183"/>
      <c r="V118" s="183"/>
      <c r="W118" s="183"/>
      <c r="X118" s="183"/>
      <c r="Y118" s="183">
        <f t="shared" ca="1" si="25"/>
        <v>1</v>
      </c>
      <c r="Z118" s="183">
        <f t="shared" ca="1" si="26"/>
        <v>1</v>
      </c>
      <c r="AA118" s="14"/>
    </row>
    <row r="119" spans="1:27" ht="15" customHeight="1" x14ac:dyDescent="0.25">
      <c r="A119" s="183"/>
      <c r="B119" s="183" t="s">
        <v>279</v>
      </c>
      <c r="C119" s="183">
        <v>9</v>
      </c>
      <c r="D119" s="183" t="s">
        <v>196</v>
      </c>
      <c r="E119" s="183" t="s">
        <v>295</v>
      </c>
      <c r="F119" s="183">
        <v>240</v>
      </c>
      <c r="G119" s="183">
        <v>9</v>
      </c>
      <c r="H119" s="183">
        <v>8</v>
      </c>
      <c r="I119" s="183"/>
      <c r="J119" s="183">
        <f t="shared" ca="1" si="22"/>
        <v>17</v>
      </c>
      <c r="K119" s="183">
        <v>182</v>
      </c>
      <c r="L119" s="183">
        <v>89</v>
      </c>
      <c r="M119" s="183">
        <v>158</v>
      </c>
      <c r="N119" s="183">
        <v>77</v>
      </c>
      <c r="O119" s="183"/>
      <c r="P119" s="183"/>
      <c r="Q119" s="329">
        <f t="shared" ca="1" si="23"/>
        <v>340</v>
      </c>
      <c r="R119" s="183">
        <f t="shared" ca="1" si="24"/>
        <v>166</v>
      </c>
      <c r="S119" s="183">
        <v>9</v>
      </c>
      <c r="T119" s="183">
        <v>9</v>
      </c>
      <c r="U119" s="183">
        <v>14</v>
      </c>
      <c r="V119" s="183">
        <v>8</v>
      </c>
      <c r="W119" s="183"/>
      <c r="X119" s="183"/>
      <c r="Y119" s="183">
        <f t="shared" ca="1" si="25"/>
        <v>23</v>
      </c>
      <c r="Z119" s="183">
        <f t="shared" ca="1" si="26"/>
        <v>17</v>
      </c>
      <c r="AA119" s="14"/>
    </row>
    <row r="120" spans="1:27" ht="15" customHeight="1" x14ac:dyDescent="0.25">
      <c r="A120" s="183"/>
      <c r="B120" s="183" t="s">
        <v>279</v>
      </c>
      <c r="C120" s="183">
        <v>12</v>
      </c>
      <c r="D120" s="183" t="s">
        <v>196</v>
      </c>
      <c r="E120" s="183" t="s">
        <v>296</v>
      </c>
      <c r="F120" s="183">
        <v>180</v>
      </c>
      <c r="G120" s="183">
        <v>11</v>
      </c>
      <c r="H120" s="183">
        <v>8</v>
      </c>
      <c r="I120" s="183">
        <v>4</v>
      </c>
      <c r="J120" s="183">
        <f t="shared" ca="1" si="22"/>
        <v>23</v>
      </c>
      <c r="K120" s="183">
        <v>249</v>
      </c>
      <c r="L120" s="183">
        <v>112</v>
      </c>
      <c r="M120" s="183">
        <v>162</v>
      </c>
      <c r="N120" s="183">
        <v>82</v>
      </c>
      <c r="O120" s="183">
        <v>80</v>
      </c>
      <c r="P120" s="183">
        <v>50</v>
      </c>
      <c r="Q120" s="329">
        <f t="shared" ca="1" si="23"/>
        <v>491</v>
      </c>
      <c r="R120" s="183">
        <f t="shared" ca="1" si="24"/>
        <v>244</v>
      </c>
      <c r="S120" s="183">
        <v>11</v>
      </c>
      <c r="T120" s="183">
        <v>10</v>
      </c>
      <c r="U120" s="183">
        <v>16</v>
      </c>
      <c r="V120" s="183">
        <v>13</v>
      </c>
      <c r="W120" s="183">
        <v>7</v>
      </c>
      <c r="X120" s="183">
        <v>6</v>
      </c>
      <c r="Y120" s="183">
        <f t="shared" ca="1" si="25"/>
        <v>34</v>
      </c>
      <c r="Z120" s="183">
        <f t="shared" ca="1" si="26"/>
        <v>29</v>
      </c>
      <c r="AA120" s="14"/>
    </row>
    <row r="121" spans="1:27" ht="15" customHeight="1" x14ac:dyDescent="0.25">
      <c r="A121" s="183"/>
      <c r="B121" s="183" t="s">
        <v>279</v>
      </c>
      <c r="C121" s="183">
        <v>9</v>
      </c>
      <c r="D121" s="183" t="s">
        <v>196</v>
      </c>
      <c r="E121" s="183" t="s">
        <v>297</v>
      </c>
      <c r="F121" s="183">
        <v>100</v>
      </c>
      <c r="G121" s="183">
        <v>5</v>
      </c>
      <c r="H121" s="183">
        <v>4</v>
      </c>
      <c r="I121" s="183"/>
      <c r="J121" s="183">
        <f t="shared" ca="1" si="22"/>
        <v>9</v>
      </c>
      <c r="K121" s="183">
        <v>135</v>
      </c>
      <c r="L121" s="183">
        <v>64</v>
      </c>
      <c r="M121" s="183">
        <v>84</v>
      </c>
      <c r="N121" s="183">
        <v>44</v>
      </c>
      <c r="O121" s="183"/>
      <c r="P121" s="183"/>
      <c r="Q121" s="329">
        <f t="shared" ca="1" si="23"/>
        <v>219</v>
      </c>
      <c r="R121" s="183">
        <f t="shared" ca="1" si="24"/>
        <v>108</v>
      </c>
      <c r="S121" s="183">
        <v>5</v>
      </c>
      <c r="T121" s="183">
        <v>4</v>
      </c>
      <c r="U121" s="183">
        <v>9</v>
      </c>
      <c r="V121" s="183">
        <v>7</v>
      </c>
      <c r="W121" s="183"/>
      <c r="X121" s="183"/>
      <c r="Y121" s="183">
        <f t="shared" ca="1" si="25"/>
        <v>14</v>
      </c>
      <c r="Z121" s="183">
        <f t="shared" ca="1" si="26"/>
        <v>11</v>
      </c>
      <c r="AA121" s="14"/>
    </row>
    <row r="122" spans="1:27" ht="15" customHeight="1" x14ac:dyDescent="0.25">
      <c r="A122" s="183"/>
      <c r="B122" s="183" t="s">
        <v>279</v>
      </c>
      <c r="C122" s="183">
        <v>9</v>
      </c>
      <c r="D122" s="183" t="s">
        <v>196</v>
      </c>
      <c r="E122" s="183" t="s">
        <v>298</v>
      </c>
      <c r="F122" s="183">
        <v>170</v>
      </c>
      <c r="G122" s="183">
        <v>7</v>
      </c>
      <c r="H122" s="183">
        <v>4</v>
      </c>
      <c r="I122" s="183"/>
      <c r="J122" s="183">
        <f t="shared" ca="1" si="22"/>
        <v>11</v>
      </c>
      <c r="K122" s="183">
        <v>176</v>
      </c>
      <c r="L122" s="183">
        <v>86</v>
      </c>
      <c r="M122" s="183">
        <v>104</v>
      </c>
      <c r="N122" s="183">
        <v>43</v>
      </c>
      <c r="O122" s="183"/>
      <c r="P122" s="183"/>
      <c r="Q122" s="329">
        <f t="shared" ca="1" si="23"/>
        <v>280</v>
      </c>
      <c r="R122" s="183">
        <f t="shared" ca="1" si="24"/>
        <v>129</v>
      </c>
      <c r="S122" s="183">
        <v>7</v>
      </c>
      <c r="T122" s="183">
        <v>6</v>
      </c>
      <c r="U122" s="183">
        <v>8</v>
      </c>
      <c r="V122" s="183">
        <v>6</v>
      </c>
      <c r="W122" s="183"/>
      <c r="X122" s="183"/>
      <c r="Y122" s="183">
        <f t="shared" ca="1" si="25"/>
        <v>15</v>
      </c>
      <c r="Z122" s="183">
        <f t="shared" ca="1" si="26"/>
        <v>12</v>
      </c>
      <c r="AA122" s="14"/>
    </row>
    <row r="123" spans="1:27" ht="15" customHeight="1" x14ac:dyDescent="0.25">
      <c r="A123" s="183"/>
      <c r="B123" s="183" t="s">
        <v>279</v>
      </c>
      <c r="C123" s="183">
        <v>12</v>
      </c>
      <c r="D123" s="183" t="s">
        <v>190</v>
      </c>
      <c r="E123" s="183" t="s">
        <v>299</v>
      </c>
      <c r="F123" s="183"/>
      <c r="G123" s="183">
        <v>33</v>
      </c>
      <c r="H123" s="183">
        <v>27</v>
      </c>
      <c r="I123" s="183">
        <v>14</v>
      </c>
      <c r="J123" s="183">
        <f t="shared" ca="1" si="22"/>
        <v>74</v>
      </c>
      <c r="K123" s="183">
        <v>1359</v>
      </c>
      <c r="L123" s="183">
        <v>666</v>
      </c>
      <c r="M123" s="183">
        <v>845</v>
      </c>
      <c r="N123" s="183">
        <v>413</v>
      </c>
      <c r="O123" s="183">
        <v>345</v>
      </c>
      <c r="P123" s="183">
        <v>217</v>
      </c>
      <c r="Q123" s="329">
        <f t="shared" ca="1" si="23"/>
        <v>2549</v>
      </c>
      <c r="R123" s="183">
        <f t="shared" ca="1" si="24"/>
        <v>1296</v>
      </c>
      <c r="S123" s="183">
        <v>34</v>
      </c>
      <c r="T123" s="183">
        <v>33</v>
      </c>
      <c r="U123" s="183">
        <v>42</v>
      </c>
      <c r="V123" s="183">
        <v>33</v>
      </c>
      <c r="W123" s="183">
        <v>34</v>
      </c>
      <c r="X123" s="183">
        <v>22</v>
      </c>
      <c r="Y123" s="183">
        <f t="shared" ca="1" si="25"/>
        <v>110</v>
      </c>
      <c r="Z123" s="183">
        <f t="shared" ca="1" si="26"/>
        <v>88</v>
      </c>
      <c r="AA123" s="14"/>
    </row>
    <row r="124" spans="1:27" ht="15" customHeight="1" x14ac:dyDescent="0.25">
      <c r="A124" s="183"/>
      <c r="B124" s="183" t="s">
        <v>279</v>
      </c>
      <c r="C124" s="183">
        <v>12</v>
      </c>
      <c r="D124" s="183" t="s">
        <v>190</v>
      </c>
      <c r="E124" s="183" t="s">
        <v>300</v>
      </c>
      <c r="F124" s="183">
        <v>1</v>
      </c>
      <c r="G124" s="183">
        <v>29</v>
      </c>
      <c r="H124" s="183">
        <v>28</v>
      </c>
      <c r="I124" s="183">
        <v>23</v>
      </c>
      <c r="J124" s="183">
        <f t="shared" ca="1" si="22"/>
        <v>80</v>
      </c>
      <c r="K124" s="183">
        <v>1189</v>
      </c>
      <c r="L124" s="183">
        <v>604</v>
      </c>
      <c r="M124" s="183">
        <v>938</v>
      </c>
      <c r="N124" s="183">
        <v>472</v>
      </c>
      <c r="O124" s="183">
        <v>686</v>
      </c>
      <c r="P124" s="183">
        <v>432</v>
      </c>
      <c r="Q124" s="329">
        <f t="shared" ca="1" si="23"/>
        <v>2813</v>
      </c>
      <c r="R124" s="183">
        <f t="shared" ca="1" si="24"/>
        <v>1508</v>
      </c>
      <c r="S124" s="183">
        <v>29</v>
      </c>
      <c r="T124" s="183">
        <v>25</v>
      </c>
      <c r="U124" s="183">
        <v>42</v>
      </c>
      <c r="V124" s="183">
        <v>30</v>
      </c>
      <c r="W124" s="183">
        <v>44</v>
      </c>
      <c r="X124" s="183">
        <v>33</v>
      </c>
      <c r="Y124" s="183">
        <f t="shared" ca="1" si="25"/>
        <v>115</v>
      </c>
      <c r="Z124" s="183">
        <f t="shared" ca="1" si="26"/>
        <v>88</v>
      </c>
      <c r="AA124" s="14"/>
    </row>
    <row r="125" spans="1:27" ht="15" customHeight="1" x14ac:dyDescent="0.25">
      <c r="A125" s="183"/>
      <c r="B125" s="183" t="s">
        <v>279</v>
      </c>
      <c r="C125" s="183">
        <v>12</v>
      </c>
      <c r="D125" s="183" t="s">
        <v>190</v>
      </c>
      <c r="E125" s="183" t="s">
        <v>301</v>
      </c>
      <c r="F125" s="183"/>
      <c r="G125" s="183">
        <v>10</v>
      </c>
      <c r="H125" s="183">
        <v>10</v>
      </c>
      <c r="I125" s="183">
        <v>6</v>
      </c>
      <c r="J125" s="183">
        <f t="shared" ca="1" si="22"/>
        <v>26</v>
      </c>
      <c r="K125" s="183">
        <v>403</v>
      </c>
      <c r="L125" s="183">
        <v>190</v>
      </c>
      <c r="M125" s="183">
        <v>269</v>
      </c>
      <c r="N125" s="183">
        <v>137</v>
      </c>
      <c r="O125" s="183">
        <v>130</v>
      </c>
      <c r="P125" s="183">
        <v>85</v>
      </c>
      <c r="Q125" s="329">
        <f t="shared" ca="1" si="23"/>
        <v>802</v>
      </c>
      <c r="R125" s="183">
        <f t="shared" ca="1" si="24"/>
        <v>412</v>
      </c>
      <c r="S125" s="183">
        <v>10</v>
      </c>
      <c r="T125" s="183">
        <v>10</v>
      </c>
      <c r="U125" s="183">
        <v>17</v>
      </c>
      <c r="V125" s="183">
        <v>11</v>
      </c>
      <c r="W125" s="183">
        <v>6</v>
      </c>
      <c r="X125" s="183">
        <v>6</v>
      </c>
      <c r="Y125" s="183">
        <f t="shared" ca="1" si="25"/>
        <v>33</v>
      </c>
      <c r="Z125" s="183">
        <f t="shared" ca="1" si="26"/>
        <v>27</v>
      </c>
      <c r="AA125" s="14"/>
    </row>
    <row r="126" spans="1:27" ht="15" customHeight="1" x14ac:dyDescent="0.25">
      <c r="A126" s="183"/>
      <c r="B126" s="183" t="s">
        <v>279</v>
      </c>
      <c r="C126" s="183">
        <v>9</v>
      </c>
      <c r="D126" s="183" t="s">
        <v>196</v>
      </c>
      <c r="E126" s="183" t="s">
        <v>302</v>
      </c>
      <c r="F126" s="183">
        <v>230</v>
      </c>
      <c r="G126" s="183">
        <v>5</v>
      </c>
      <c r="H126" s="183">
        <v>4</v>
      </c>
      <c r="I126" s="183"/>
      <c r="J126" s="183">
        <f t="shared" ca="1" si="22"/>
        <v>9</v>
      </c>
      <c r="K126" s="183">
        <v>156</v>
      </c>
      <c r="L126" s="183">
        <v>78</v>
      </c>
      <c r="M126" s="183">
        <v>83</v>
      </c>
      <c r="N126" s="183">
        <v>42</v>
      </c>
      <c r="O126" s="183"/>
      <c r="P126" s="183"/>
      <c r="Q126" s="329">
        <f t="shared" ca="1" si="23"/>
        <v>239</v>
      </c>
      <c r="R126" s="183">
        <f t="shared" ca="1" si="24"/>
        <v>120</v>
      </c>
      <c r="S126" s="183">
        <v>5</v>
      </c>
      <c r="T126" s="183">
        <v>5</v>
      </c>
      <c r="U126" s="183">
        <v>10</v>
      </c>
      <c r="V126" s="183">
        <v>7</v>
      </c>
      <c r="W126" s="183"/>
      <c r="X126" s="183"/>
      <c r="Y126" s="183">
        <f t="shared" ca="1" si="25"/>
        <v>15</v>
      </c>
      <c r="Z126" s="183">
        <f t="shared" ca="1" si="26"/>
        <v>12</v>
      </c>
      <c r="AA126" s="14"/>
    </row>
    <row r="127" spans="1:27" ht="15" customHeight="1" x14ac:dyDescent="0.25">
      <c r="A127" s="183"/>
      <c r="B127" s="183" t="s">
        <v>279</v>
      </c>
      <c r="C127" s="183">
        <v>12</v>
      </c>
      <c r="D127" s="183" t="s">
        <v>196</v>
      </c>
      <c r="E127" s="183" t="s">
        <v>303</v>
      </c>
      <c r="F127" s="183">
        <v>17</v>
      </c>
      <c r="G127" s="183">
        <v>10</v>
      </c>
      <c r="H127" s="183">
        <v>7</v>
      </c>
      <c r="I127" s="183">
        <v>3</v>
      </c>
      <c r="J127" s="183">
        <f t="shared" ca="1" si="22"/>
        <v>20</v>
      </c>
      <c r="K127" s="183">
        <v>266</v>
      </c>
      <c r="L127" s="183">
        <v>120</v>
      </c>
      <c r="M127" s="183">
        <v>190</v>
      </c>
      <c r="N127" s="183">
        <v>102</v>
      </c>
      <c r="O127" s="183">
        <v>66</v>
      </c>
      <c r="P127" s="183">
        <v>41</v>
      </c>
      <c r="Q127" s="329">
        <f t="shared" ca="1" si="23"/>
        <v>522</v>
      </c>
      <c r="R127" s="183">
        <f t="shared" ca="1" si="24"/>
        <v>263</v>
      </c>
      <c r="S127" s="183">
        <v>9</v>
      </c>
      <c r="T127" s="183">
        <v>9</v>
      </c>
      <c r="U127" s="183">
        <v>14</v>
      </c>
      <c r="V127" s="183">
        <v>9</v>
      </c>
      <c r="W127" s="183">
        <v>5</v>
      </c>
      <c r="X127" s="183">
        <v>4</v>
      </c>
      <c r="Y127" s="183">
        <f t="shared" ca="1" si="25"/>
        <v>28</v>
      </c>
      <c r="Z127" s="183">
        <f t="shared" ca="1" si="26"/>
        <v>22</v>
      </c>
      <c r="AA127" s="14"/>
    </row>
    <row r="128" spans="1:27" ht="15" customHeight="1" x14ac:dyDescent="0.25">
      <c r="A128" s="183"/>
      <c r="B128" s="183" t="s">
        <v>279</v>
      </c>
      <c r="C128" s="183">
        <v>9</v>
      </c>
      <c r="D128" s="183" t="s">
        <v>196</v>
      </c>
      <c r="E128" s="183" t="s">
        <v>304</v>
      </c>
      <c r="F128" s="183">
        <v>60</v>
      </c>
      <c r="G128" s="183">
        <v>5</v>
      </c>
      <c r="H128" s="183">
        <v>4</v>
      </c>
      <c r="I128" s="183"/>
      <c r="J128" s="183">
        <f t="shared" ca="1" si="22"/>
        <v>9</v>
      </c>
      <c r="K128" s="183">
        <v>106</v>
      </c>
      <c r="L128" s="183">
        <v>54</v>
      </c>
      <c r="M128" s="183">
        <v>63</v>
      </c>
      <c r="N128" s="183">
        <v>33</v>
      </c>
      <c r="O128" s="183"/>
      <c r="P128" s="183"/>
      <c r="Q128" s="329">
        <f t="shared" ca="1" si="23"/>
        <v>169</v>
      </c>
      <c r="R128" s="183">
        <f t="shared" ca="1" si="24"/>
        <v>87</v>
      </c>
      <c r="S128" s="183">
        <v>5</v>
      </c>
      <c r="T128" s="183">
        <v>5</v>
      </c>
      <c r="U128" s="183">
        <v>8</v>
      </c>
      <c r="V128" s="183">
        <v>4</v>
      </c>
      <c r="W128" s="183"/>
      <c r="X128" s="183"/>
      <c r="Y128" s="183">
        <f t="shared" ca="1" si="25"/>
        <v>13</v>
      </c>
      <c r="Z128" s="183">
        <f t="shared" ca="1" si="26"/>
        <v>9</v>
      </c>
      <c r="AA128" s="14"/>
    </row>
    <row r="129" spans="1:27" ht="15" customHeight="1" x14ac:dyDescent="0.25">
      <c r="A129" s="183"/>
      <c r="B129" s="183" t="s">
        <v>279</v>
      </c>
      <c r="C129" s="183">
        <v>9</v>
      </c>
      <c r="D129" s="183" t="s">
        <v>196</v>
      </c>
      <c r="E129" s="183" t="s">
        <v>305</v>
      </c>
      <c r="F129" s="183">
        <v>265</v>
      </c>
      <c r="G129" s="183">
        <v>9</v>
      </c>
      <c r="H129" s="183">
        <v>7</v>
      </c>
      <c r="I129" s="183"/>
      <c r="J129" s="183">
        <f t="shared" ca="1" si="22"/>
        <v>16</v>
      </c>
      <c r="K129" s="183">
        <v>246</v>
      </c>
      <c r="L129" s="183">
        <v>137</v>
      </c>
      <c r="M129" s="183">
        <v>167</v>
      </c>
      <c r="N129" s="183">
        <v>82</v>
      </c>
      <c r="O129" s="183"/>
      <c r="P129" s="183"/>
      <c r="Q129" s="329">
        <f t="shared" ca="1" si="23"/>
        <v>413</v>
      </c>
      <c r="R129" s="183">
        <f t="shared" ca="1" si="24"/>
        <v>219</v>
      </c>
      <c r="S129" s="183">
        <v>9</v>
      </c>
      <c r="T129" s="183">
        <v>9</v>
      </c>
      <c r="U129" s="183">
        <v>13</v>
      </c>
      <c r="V129" s="183">
        <v>11</v>
      </c>
      <c r="W129" s="183"/>
      <c r="X129" s="183"/>
      <c r="Y129" s="183">
        <f t="shared" ca="1" si="25"/>
        <v>22</v>
      </c>
      <c r="Z129" s="183">
        <f t="shared" ca="1" si="26"/>
        <v>20</v>
      </c>
      <c r="AA129" s="14"/>
    </row>
    <row r="130" spans="1:27" ht="15" customHeight="1" x14ac:dyDescent="0.25">
      <c r="A130" s="183"/>
      <c r="B130" s="183" t="s">
        <v>279</v>
      </c>
      <c r="C130" s="183">
        <v>12</v>
      </c>
      <c r="D130" s="183" t="s">
        <v>190</v>
      </c>
      <c r="E130" s="183" t="s">
        <v>306</v>
      </c>
      <c r="F130" s="183">
        <v>2</v>
      </c>
      <c r="G130" s="183">
        <v>19</v>
      </c>
      <c r="H130" s="183">
        <v>16</v>
      </c>
      <c r="I130" s="183">
        <v>9</v>
      </c>
      <c r="J130" s="183">
        <f t="shared" ca="1" si="22"/>
        <v>44</v>
      </c>
      <c r="K130" s="183">
        <v>684</v>
      </c>
      <c r="L130" s="183">
        <v>324</v>
      </c>
      <c r="M130" s="183">
        <v>443</v>
      </c>
      <c r="N130" s="183">
        <v>218</v>
      </c>
      <c r="O130" s="183">
        <v>251</v>
      </c>
      <c r="P130" s="183">
        <v>124</v>
      </c>
      <c r="Q130" s="329">
        <f t="shared" ca="1" si="23"/>
        <v>1378</v>
      </c>
      <c r="R130" s="183">
        <f t="shared" ca="1" si="24"/>
        <v>666</v>
      </c>
      <c r="S130" s="183">
        <v>20</v>
      </c>
      <c r="T130" s="183">
        <v>20</v>
      </c>
      <c r="U130" s="183">
        <v>29</v>
      </c>
      <c r="V130" s="183">
        <v>20</v>
      </c>
      <c r="W130" s="183">
        <v>22</v>
      </c>
      <c r="X130" s="183">
        <v>17</v>
      </c>
      <c r="Y130" s="183">
        <f t="shared" ca="1" si="25"/>
        <v>71</v>
      </c>
      <c r="Z130" s="183">
        <f t="shared" ca="1" si="26"/>
        <v>57</v>
      </c>
      <c r="AA130" s="14"/>
    </row>
    <row r="131" spans="1:27" ht="15" customHeight="1" x14ac:dyDescent="0.25">
      <c r="A131" s="183"/>
      <c r="B131" s="183" t="s">
        <v>279</v>
      </c>
      <c r="C131" s="183">
        <v>12</v>
      </c>
      <c r="D131" s="183" t="s">
        <v>190</v>
      </c>
      <c r="E131" s="183" t="s">
        <v>307</v>
      </c>
      <c r="F131" s="183">
        <v>1</v>
      </c>
      <c r="G131" s="183">
        <v>20</v>
      </c>
      <c r="H131" s="183">
        <v>14</v>
      </c>
      <c r="I131" s="183">
        <v>6</v>
      </c>
      <c r="J131" s="183">
        <f t="shared" ca="1" si="22"/>
        <v>40</v>
      </c>
      <c r="K131" s="183">
        <v>650</v>
      </c>
      <c r="L131" s="183">
        <v>315</v>
      </c>
      <c r="M131" s="183">
        <v>378</v>
      </c>
      <c r="N131" s="183">
        <v>206</v>
      </c>
      <c r="O131" s="183">
        <v>158</v>
      </c>
      <c r="P131" s="183">
        <v>95</v>
      </c>
      <c r="Q131" s="329">
        <f t="shared" ca="1" si="23"/>
        <v>1186</v>
      </c>
      <c r="R131" s="183">
        <f t="shared" ca="1" si="24"/>
        <v>616</v>
      </c>
      <c r="S131" s="183">
        <v>21</v>
      </c>
      <c r="T131" s="183">
        <v>19</v>
      </c>
      <c r="U131" s="183">
        <v>24</v>
      </c>
      <c r="V131" s="183">
        <v>15</v>
      </c>
      <c r="W131" s="183">
        <v>26</v>
      </c>
      <c r="X131" s="183">
        <v>23</v>
      </c>
      <c r="Y131" s="183">
        <f t="shared" ca="1" si="25"/>
        <v>71</v>
      </c>
      <c r="Z131" s="183">
        <f t="shared" ca="1" si="26"/>
        <v>57</v>
      </c>
      <c r="AA131" s="14"/>
    </row>
    <row r="132" spans="1:27" ht="15" customHeight="1" x14ac:dyDescent="0.25">
      <c r="A132" s="183"/>
      <c r="B132" s="183" t="s">
        <v>279</v>
      </c>
      <c r="C132" s="183">
        <v>12</v>
      </c>
      <c r="D132" s="183" t="s">
        <v>196</v>
      </c>
      <c r="E132" s="183" t="s">
        <v>308</v>
      </c>
      <c r="F132" s="183">
        <v>28</v>
      </c>
      <c r="G132" s="183">
        <v>9</v>
      </c>
      <c r="H132" s="183">
        <v>6</v>
      </c>
      <c r="I132" s="183">
        <v>3</v>
      </c>
      <c r="J132" s="183">
        <f t="shared" ca="1" si="22"/>
        <v>18</v>
      </c>
      <c r="K132" s="183">
        <v>225</v>
      </c>
      <c r="L132" s="183">
        <v>102</v>
      </c>
      <c r="M132" s="183">
        <v>152</v>
      </c>
      <c r="N132" s="183">
        <v>88</v>
      </c>
      <c r="O132" s="183">
        <v>59</v>
      </c>
      <c r="P132" s="183">
        <v>31</v>
      </c>
      <c r="Q132" s="329">
        <f t="shared" ca="1" si="23"/>
        <v>436</v>
      </c>
      <c r="R132" s="183">
        <f t="shared" ca="1" si="24"/>
        <v>221</v>
      </c>
      <c r="S132" s="183">
        <v>9</v>
      </c>
      <c r="T132" s="183">
        <v>8</v>
      </c>
      <c r="U132" s="183">
        <v>10</v>
      </c>
      <c r="V132" s="183">
        <v>5</v>
      </c>
      <c r="W132" s="183">
        <v>5</v>
      </c>
      <c r="X132" s="183">
        <v>4</v>
      </c>
      <c r="Y132" s="183">
        <f t="shared" ca="1" si="25"/>
        <v>24</v>
      </c>
      <c r="Z132" s="183">
        <f t="shared" ca="1" si="26"/>
        <v>17</v>
      </c>
      <c r="AA132" s="14"/>
    </row>
    <row r="133" spans="1:27" ht="15" customHeight="1" x14ac:dyDescent="0.25">
      <c r="A133" s="182" t="s">
        <v>223</v>
      </c>
      <c r="B133" s="14"/>
      <c r="C133" s="14">
        <f t="shared" ref="C133:Z133" ca="1" si="27">INDIRECT(ADDRESS(104,COLUMN()))+INDIRECT(ADDRESS(105,COLUMN()))+INDIRECT(ADDRESS(106,COLUMN()))+INDIRECT(ADDRESS(107,COLUMN()))+INDIRECT(ADDRESS(108,COLUMN()))+INDIRECT(ADDRESS(109,COLUMN()))+INDIRECT(ADDRESS(110,COLUMN()))+INDIRECT(ADDRESS(111,COLUMN()))+INDIRECT(ADDRESS(112,COLUMN()))+INDIRECT(ADDRESS(113,COLUMN()))+INDIRECT(ADDRESS(114,COLUMN()))+INDIRECT(ADDRESS(115,COLUMN()))+INDIRECT(ADDRESS(116,COLUMN()))+INDIRECT(ADDRESS(117,COLUMN()))+INDIRECT(ADDRESS(118,COLUMN()))+INDIRECT(ADDRESS(119,COLUMN()))+INDIRECT(ADDRESS(120,COLUMN()))+INDIRECT(ADDRESS(121,COLUMN()))+INDIRECT(ADDRESS(122,COLUMN()))+INDIRECT(ADDRESS(123,COLUMN()))+INDIRECT(ADDRESS(124,COLUMN()))+INDIRECT(ADDRESS(125,COLUMN()))+INDIRECT(ADDRESS(126,COLUMN()))+INDIRECT(ADDRESS(127,COLUMN()))+INDIRECT(ADDRESS(128,COLUMN()))+INDIRECT(ADDRESS(129,COLUMN()))+INDIRECT(ADDRESS(130,COLUMN()))+INDIRECT(ADDRESS(131,COLUMN()))+INDIRECT(ADDRESS(132,COLUMN()))</f>
        <v>287</v>
      </c>
      <c r="D133" s="14" t="e">
        <f t="shared" ca="1" si="27"/>
        <v>#VALUE!</v>
      </c>
      <c r="E133" s="14" t="e">
        <f t="shared" ca="1" si="27"/>
        <v>#VALUE!</v>
      </c>
      <c r="F133" s="14">
        <f t="shared" ca="1" si="27"/>
        <v>3775</v>
      </c>
      <c r="G133" s="14">
        <f t="shared" ca="1" si="27"/>
        <v>316</v>
      </c>
      <c r="H133" s="14">
        <f t="shared" ca="1" si="27"/>
        <v>228</v>
      </c>
      <c r="I133" s="14">
        <f t="shared" ca="1" si="27"/>
        <v>91</v>
      </c>
      <c r="J133" s="14">
        <f t="shared" ca="1" si="27"/>
        <v>635</v>
      </c>
      <c r="K133" s="14">
        <f t="shared" ca="1" si="27"/>
        <v>9567</v>
      </c>
      <c r="L133" s="14">
        <f t="shared" ca="1" si="27"/>
        <v>4676</v>
      </c>
      <c r="M133" s="14">
        <f t="shared" ca="1" si="27"/>
        <v>5900</v>
      </c>
      <c r="N133" s="14">
        <f t="shared" ca="1" si="27"/>
        <v>2953</v>
      </c>
      <c r="O133" s="14">
        <f t="shared" ca="1" si="27"/>
        <v>2234</v>
      </c>
      <c r="P133" s="14">
        <f t="shared" ca="1" si="27"/>
        <v>1335</v>
      </c>
      <c r="Q133" s="320">
        <f t="shared" ca="1" si="27"/>
        <v>17701</v>
      </c>
      <c r="R133" s="14">
        <f t="shared" ca="1" si="27"/>
        <v>8964</v>
      </c>
      <c r="S133" s="14">
        <f t="shared" ca="1" si="27"/>
        <v>311</v>
      </c>
      <c r="T133" s="14">
        <f t="shared" ca="1" si="27"/>
        <v>294</v>
      </c>
      <c r="U133" s="14">
        <f t="shared" ca="1" si="27"/>
        <v>404</v>
      </c>
      <c r="V133" s="14">
        <f t="shared" ca="1" si="27"/>
        <v>282</v>
      </c>
      <c r="W133" s="14">
        <f t="shared" ca="1" si="27"/>
        <v>195</v>
      </c>
      <c r="X133" s="14">
        <f t="shared" ca="1" si="27"/>
        <v>152</v>
      </c>
      <c r="Y133" s="14">
        <f t="shared" ca="1" si="27"/>
        <v>910</v>
      </c>
      <c r="Z133" s="14">
        <f t="shared" ca="1" si="27"/>
        <v>728</v>
      </c>
      <c r="AA133" s="14"/>
    </row>
    <row r="134" spans="1:27" ht="15" customHeight="1" x14ac:dyDescent="0.25">
      <c r="A134" s="182" t="s">
        <v>224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320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 customHeight="1" x14ac:dyDescent="0.25">
      <c r="A135" s="182" t="s">
        <v>225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320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 customHeight="1" x14ac:dyDescent="0.25">
      <c r="A136" s="183"/>
      <c r="B136" s="183" t="s">
        <v>279</v>
      </c>
      <c r="C136" s="183">
        <v>5</v>
      </c>
      <c r="D136" s="183" t="s">
        <v>190</v>
      </c>
      <c r="E136" s="183" t="s">
        <v>309</v>
      </c>
      <c r="F136" s="183"/>
      <c r="G136" s="183">
        <v>6</v>
      </c>
      <c r="H136" s="183"/>
      <c r="I136" s="183"/>
      <c r="J136" s="183">
        <f ca="1">INDIRECT(CONCATENATE("G", ROW())) + INDIRECT(CONCATENATE("H", ROW())) + INDIRECT(CONCATENATE("I", ROW()))</f>
        <v>6</v>
      </c>
      <c r="K136" s="183">
        <v>68</v>
      </c>
      <c r="L136" s="183">
        <v>27</v>
      </c>
      <c r="M136" s="183"/>
      <c r="N136" s="183"/>
      <c r="O136" s="183"/>
      <c r="P136" s="183"/>
      <c r="Q136" s="329">
        <f ca="1">INDIRECT(CONCATENATE("K", ROW())) + INDIRECT(CONCATENATE("M", ROW())) + INDIRECT(CONCATENATE("O", ROW()))</f>
        <v>68</v>
      </c>
      <c r="R136" s="183">
        <f ca="1">INDIRECT(CONCATENATE("L", ROW())) + INDIRECT(CONCATENATE("N", ROW())) + INDIRECT(CONCATENATE("P", ROW()))</f>
        <v>27</v>
      </c>
      <c r="S136" s="183">
        <v>9</v>
      </c>
      <c r="T136" s="183">
        <v>9</v>
      </c>
      <c r="U136" s="183"/>
      <c r="V136" s="183"/>
      <c r="W136" s="183"/>
      <c r="X136" s="183"/>
      <c r="Y136" s="183">
        <f ca="1">INDIRECT(CONCATENATE("S", ROW())) + INDIRECT(CONCATENATE("U", ROW())) + INDIRECT(CONCATENATE("W", ROW()))</f>
        <v>9</v>
      </c>
      <c r="Z136" s="183">
        <f ca="1">INDIRECT(CONCATENATE("T", ROW())) + INDIRECT(CONCATENATE("V", ROW())) + INDIRECT(CONCATENATE("X", ROW()))</f>
        <v>9</v>
      </c>
      <c r="AA136" s="14"/>
    </row>
    <row r="137" spans="1:27" ht="15" customHeight="1" x14ac:dyDescent="0.25">
      <c r="A137" s="183"/>
      <c r="B137" s="183" t="s">
        <v>279</v>
      </c>
      <c r="C137" s="183">
        <v>12</v>
      </c>
      <c r="D137" s="183" t="s">
        <v>190</v>
      </c>
      <c r="E137" s="183" t="s">
        <v>310</v>
      </c>
      <c r="F137" s="183"/>
      <c r="G137" s="183">
        <v>5</v>
      </c>
      <c r="H137" s="183">
        <v>6</v>
      </c>
      <c r="I137" s="183">
        <v>4</v>
      </c>
      <c r="J137" s="183">
        <f ca="1">INDIRECT(CONCATENATE("G", ROW())) + INDIRECT(CONCATENATE("H", ROW())) + INDIRECT(CONCATENATE("I", ROW()))</f>
        <v>15</v>
      </c>
      <c r="K137" s="183">
        <v>119</v>
      </c>
      <c r="L137" s="183">
        <v>52</v>
      </c>
      <c r="M137" s="183">
        <v>138</v>
      </c>
      <c r="N137" s="183">
        <v>63</v>
      </c>
      <c r="O137" s="183">
        <v>107</v>
      </c>
      <c r="P137" s="183">
        <v>62</v>
      </c>
      <c r="Q137" s="329">
        <f ca="1">INDIRECT(CONCATENATE("K", ROW())) + INDIRECT(CONCATENATE("M", ROW())) + INDIRECT(CONCATENATE("O", ROW()))</f>
        <v>364</v>
      </c>
      <c r="R137" s="183">
        <f ca="1">INDIRECT(CONCATENATE("L", ROW())) + INDIRECT(CONCATENATE("N", ROW())) + INDIRECT(CONCATENATE("P", ROW()))</f>
        <v>177</v>
      </c>
      <c r="S137" s="183">
        <v>6</v>
      </c>
      <c r="T137" s="183">
        <v>5</v>
      </c>
      <c r="U137" s="183"/>
      <c r="V137" s="183"/>
      <c r="W137" s="183">
        <v>11</v>
      </c>
      <c r="X137" s="183">
        <v>11</v>
      </c>
      <c r="Y137" s="183">
        <f ca="1">INDIRECT(CONCATENATE("S", ROW())) + INDIRECT(CONCATENATE("U", ROW())) + INDIRECT(CONCATENATE("W", ROW()))</f>
        <v>17</v>
      </c>
      <c r="Z137" s="183">
        <f ca="1">INDIRECT(CONCATENATE("T", ROW())) + INDIRECT(CONCATENATE("V", ROW())) + INDIRECT(CONCATENATE("X", ROW()))</f>
        <v>16</v>
      </c>
      <c r="AA137" s="14"/>
    </row>
    <row r="138" spans="1:27" ht="15" customHeight="1" x14ac:dyDescent="0.25">
      <c r="A138" s="182" t="s">
        <v>229</v>
      </c>
      <c r="B138" s="14"/>
      <c r="C138" s="14">
        <f t="shared" ref="C138:Z138" ca="1" si="28">INDIRECT(ADDRESS(136,COLUMN()))+INDIRECT(ADDRESS(137,COLUMN()))</f>
        <v>17</v>
      </c>
      <c r="D138" s="14" t="e">
        <f t="shared" ca="1" si="28"/>
        <v>#VALUE!</v>
      </c>
      <c r="E138" s="14" t="e">
        <f t="shared" ca="1" si="28"/>
        <v>#VALUE!</v>
      </c>
      <c r="F138" s="14">
        <f t="shared" ca="1" si="28"/>
        <v>0</v>
      </c>
      <c r="G138" s="14">
        <f t="shared" ca="1" si="28"/>
        <v>11</v>
      </c>
      <c r="H138" s="14">
        <f t="shared" ca="1" si="28"/>
        <v>6</v>
      </c>
      <c r="I138" s="14">
        <f t="shared" ca="1" si="28"/>
        <v>4</v>
      </c>
      <c r="J138" s="14">
        <f t="shared" ca="1" si="28"/>
        <v>21</v>
      </c>
      <c r="K138" s="14">
        <f t="shared" ca="1" si="28"/>
        <v>187</v>
      </c>
      <c r="L138" s="14">
        <f t="shared" ca="1" si="28"/>
        <v>79</v>
      </c>
      <c r="M138" s="14">
        <f t="shared" ca="1" si="28"/>
        <v>138</v>
      </c>
      <c r="N138" s="14">
        <f t="shared" ca="1" si="28"/>
        <v>63</v>
      </c>
      <c r="O138" s="14">
        <f t="shared" ca="1" si="28"/>
        <v>107</v>
      </c>
      <c r="P138" s="14">
        <f t="shared" ca="1" si="28"/>
        <v>62</v>
      </c>
      <c r="Q138" s="320">
        <f t="shared" ca="1" si="28"/>
        <v>432</v>
      </c>
      <c r="R138" s="14">
        <f t="shared" ca="1" si="28"/>
        <v>204</v>
      </c>
      <c r="S138" s="14">
        <f t="shared" ca="1" si="28"/>
        <v>15</v>
      </c>
      <c r="T138" s="14">
        <f t="shared" ca="1" si="28"/>
        <v>14</v>
      </c>
      <c r="U138" s="14">
        <f t="shared" ca="1" si="28"/>
        <v>0</v>
      </c>
      <c r="V138" s="14">
        <f t="shared" ca="1" si="28"/>
        <v>0</v>
      </c>
      <c r="W138" s="14">
        <f t="shared" ca="1" si="28"/>
        <v>11</v>
      </c>
      <c r="X138" s="14">
        <f t="shared" ca="1" si="28"/>
        <v>11</v>
      </c>
      <c r="Y138" s="14">
        <f t="shared" ca="1" si="28"/>
        <v>26</v>
      </c>
      <c r="Z138" s="14">
        <f t="shared" ca="1" si="28"/>
        <v>25</v>
      </c>
      <c r="AA138" s="14"/>
    </row>
    <row r="139" spans="1:27" ht="15" customHeight="1" x14ac:dyDescent="0.25">
      <c r="A139" s="182" t="s">
        <v>311</v>
      </c>
      <c r="B139" s="14"/>
      <c r="C139" s="14">
        <f t="shared" ref="C139:Z139" ca="1" si="29">INDIRECT(ADDRESS(104,COLUMN()))+INDIRECT(ADDRESS(105,COLUMN()))+INDIRECT(ADDRESS(106,COLUMN()))+INDIRECT(ADDRESS(107,COLUMN()))+INDIRECT(ADDRESS(108,COLUMN()))+INDIRECT(ADDRESS(109,COLUMN()))+INDIRECT(ADDRESS(110,COLUMN()))+INDIRECT(ADDRESS(111,COLUMN()))+INDIRECT(ADDRESS(112,COLUMN()))+INDIRECT(ADDRESS(113,COLUMN()))+INDIRECT(ADDRESS(114,COLUMN()))+INDIRECT(ADDRESS(115,COLUMN()))+INDIRECT(ADDRESS(116,COLUMN()))+INDIRECT(ADDRESS(117,COLUMN()))+INDIRECT(ADDRESS(118,COLUMN()))+INDIRECT(ADDRESS(119,COLUMN()))+INDIRECT(ADDRESS(120,COLUMN()))+INDIRECT(ADDRESS(121,COLUMN()))+INDIRECT(ADDRESS(122,COLUMN()))+INDIRECT(ADDRESS(123,COLUMN()))+INDIRECT(ADDRESS(124,COLUMN()))+INDIRECT(ADDRESS(125,COLUMN()))+INDIRECT(ADDRESS(126,COLUMN()))+INDIRECT(ADDRESS(127,COLUMN()))+INDIRECT(ADDRESS(128,COLUMN()))+INDIRECT(ADDRESS(129,COLUMN()))+INDIRECT(ADDRESS(130,COLUMN()))+INDIRECT(ADDRESS(131,COLUMN()))+INDIRECT(ADDRESS(132,COLUMN()))+INDIRECT(ADDRESS(136,COLUMN()))+INDIRECT(ADDRESS(137,COLUMN()))</f>
        <v>304</v>
      </c>
      <c r="D139" s="14" t="e">
        <f t="shared" ca="1" si="29"/>
        <v>#VALUE!</v>
      </c>
      <c r="E139" s="14" t="e">
        <f t="shared" ca="1" si="29"/>
        <v>#VALUE!</v>
      </c>
      <c r="F139" s="14">
        <f t="shared" ca="1" si="29"/>
        <v>3775</v>
      </c>
      <c r="G139" s="14">
        <f t="shared" ca="1" si="29"/>
        <v>327</v>
      </c>
      <c r="H139" s="14">
        <f t="shared" ca="1" si="29"/>
        <v>234</v>
      </c>
      <c r="I139" s="14">
        <f t="shared" ca="1" si="29"/>
        <v>95</v>
      </c>
      <c r="J139" s="14">
        <f t="shared" ca="1" si="29"/>
        <v>656</v>
      </c>
      <c r="K139" s="14">
        <f t="shared" ca="1" si="29"/>
        <v>9754</v>
      </c>
      <c r="L139" s="14">
        <f t="shared" ca="1" si="29"/>
        <v>4755</v>
      </c>
      <c r="M139" s="14">
        <f t="shared" ca="1" si="29"/>
        <v>6038</v>
      </c>
      <c r="N139" s="14">
        <f t="shared" ca="1" si="29"/>
        <v>3016</v>
      </c>
      <c r="O139" s="14">
        <f t="shared" ca="1" si="29"/>
        <v>2341</v>
      </c>
      <c r="P139" s="14">
        <f t="shared" ca="1" si="29"/>
        <v>1397</v>
      </c>
      <c r="Q139" s="320">
        <f t="shared" ca="1" si="29"/>
        <v>18133</v>
      </c>
      <c r="R139" s="14">
        <f t="shared" ca="1" si="29"/>
        <v>9168</v>
      </c>
      <c r="S139" s="14">
        <f t="shared" ca="1" si="29"/>
        <v>326</v>
      </c>
      <c r="T139" s="14">
        <f t="shared" ca="1" si="29"/>
        <v>308</v>
      </c>
      <c r="U139" s="14">
        <f t="shared" ca="1" si="29"/>
        <v>404</v>
      </c>
      <c r="V139" s="14">
        <f t="shared" ca="1" si="29"/>
        <v>282</v>
      </c>
      <c r="W139" s="14">
        <f t="shared" ca="1" si="29"/>
        <v>206</v>
      </c>
      <c r="X139" s="14">
        <f t="shared" ca="1" si="29"/>
        <v>163</v>
      </c>
      <c r="Y139" s="14">
        <f t="shared" ca="1" si="29"/>
        <v>936</v>
      </c>
      <c r="Z139" s="14">
        <f t="shared" ca="1" si="29"/>
        <v>753</v>
      </c>
      <c r="AA139" s="14"/>
    </row>
    <row r="140" spans="1:27" ht="15" customHeight="1" x14ac:dyDescent="0.25">
      <c r="A140" s="182" t="s">
        <v>224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320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 customHeight="1" x14ac:dyDescent="0.25">
      <c r="A141" s="182" t="s">
        <v>312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320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 customHeight="1" x14ac:dyDescent="0.25">
      <c r="A142" s="182" t="s">
        <v>188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320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 customHeight="1" x14ac:dyDescent="0.25">
      <c r="A143" s="183"/>
      <c r="B143" s="183" t="s">
        <v>313</v>
      </c>
      <c r="C143" s="183">
        <v>12</v>
      </c>
      <c r="D143" s="183" t="s">
        <v>196</v>
      </c>
      <c r="E143" s="183" t="s">
        <v>314</v>
      </c>
      <c r="F143" s="183">
        <v>135</v>
      </c>
      <c r="G143" s="183">
        <v>10</v>
      </c>
      <c r="H143" s="183">
        <v>8</v>
      </c>
      <c r="I143" s="183">
        <v>3</v>
      </c>
      <c r="J143" s="183">
        <f t="shared" ref="J143:J164" ca="1" si="30">INDIRECT(CONCATENATE("G", ROW())) + INDIRECT(CONCATENATE("H", ROW())) + INDIRECT(CONCATENATE("I", ROW()))</f>
        <v>21</v>
      </c>
      <c r="K143" s="183">
        <v>272</v>
      </c>
      <c r="L143" s="183">
        <v>132</v>
      </c>
      <c r="M143" s="183">
        <v>211</v>
      </c>
      <c r="N143" s="183">
        <v>104</v>
      </c>
      <c r="O143" s="183">
        <v>53</v>
      </c>
      <c r="P143" s="183">
        <v>27</v>
      </c>
      <c r="Q143" s="329">
        <f t="shared" ref="Q143:Q164" ca="1" si="31">INDIRECT(CONCATENATE("K", ROW())) + INDIRECT(CONCATENATE("M", ROW())) + INDIRECT(CONCATENATE("O", ROW()))</f>
        <v>536</v>
      </c>
      <c r="R143" s="183">
        <f t="shared" ref="R143:R164" ca="1" si="32">INDIRECT(CONCATENATE("L", ROW())) + INDIRECT(CONCATENATE("N", ROW())) + INDIRECT(CONCATENATE("P", ROW()))</f>
        <v>263</v>
      </c>
      <c r="S143" s="183">
        <v>10</v>
      </c>
      <c r="T143" s="183">
        <v>10</v>
      </c>
      <c r="U143" s="183">
        <v>19</v>
      </c>
      <c r="V143" s="183">
        <v>13</v>
      </c>
      <c r="W143" s="183"/>
      <c r="X143" s="183"/>
      <c r="Y143" s="183">
        <f t="shared" ref="Y143:Y164" ca="1" si="33">INDIRECT(CONCATENATE("S", ROW())) + INDIRECT(CONCATENATE("U", ROW())) + INDIRECT(CONCATENATE("W", ROW()))</f>
        <v>29</v>
      </c>
      <c r="Z143" s="183">
        <f t="shared" ref="Z143:Z164" ca="1" si="34">INDIRECT(CONCATENATE("T", ROW())) + INDIRECT(CONCATENATE("V", ROW())) + INDIRECT(CONCATENATE("X", ROW()))</f>
        <v>23</v>
      </c>
      <c r="AA143" s="14"/>
    </row>
    <row r="144" spans="1:27" ht="15" customHeight="1" x14ac:dyDescent="0.25">
      <c r="A144" s="183"/>
      <c r="B144" s="183" t="s">
        <v>313</v>
      </c>
      <c r="C144" s="183">
        <v>9</v>
      </c>
      <c r="D144" s="183" t="s">
        <v>196</v>
      </c>
      <c r="E144" s="183" t="s">
        <v>315</v>
      </c>
      <c r="F144" s="183">
        <v>180</v>
      </c>
      <c r="G144" s="183">
        <v>8</v>
      </c>
      <c r="H144" s="183">
        <v>5</v>
      </c>
      <c r="I144" s="183"/>
      <c r="J144" s="183">
        <f t="shared" ca="1" si="30"/>
        <v>13</v>
      </c>
      <c r="K144" s="183">
        <v>194</v>
      </c>
      <c r="L144" s="183">
        <v>75</v>
      </c>
      <c r="M144" s="183">
        <v>107</v>
      </c>
      <c r="N144" s="183">
        <v>49</v>
      </c>
      <c r="O144" s="183"/>
      <c r="P144" s="183"/>
      <c r="Q144" s="329">
        <f t="shared" ca="1" si="31"/>
        <v>301</v>
      </c>
      <c r="R144" s="183">
        <f t="shared" ca="1" si="32"/>
        <v>124</v>
      </c>
      <c r="S144" s="183">
        <v>8</v>
      </c>
      <c r="T144" s="183">
        <v>8</v>
      </c>
      <c r="U144" s="183">
        <v>10</v>
      </c>
      <c r="V144" s="183">
        <v>6</v>
      </c>
      <c r="W144" s="183"/>
      <c r="X144" s="183"/>
      <c r="Y144" s="183">
        <f t="shared" ca="1" si="33"/>
        <v>18</v>
      </c>
      <c r="Z144" s="183">
        <f t="shared" ca="1" si="34"/>
        <v>14</v>
      </c>
      <c r="AA144" s="14"/>
    </row>
    <row r="145" spans="1:27" ht="15" customHeight="1" x14ac:dyDescent="0.25">
      <c r="A145" s="183"/>
      <c r="B145" s="183" t="s">
        <v>313</v>
      </c>
      <c r="C145" s="183">
        <v>9</v>
      </c>
      <c r="D145" s="183" t="s">
        <v>196</v>
      </c>
      <c r="E145" s="183" t="s">
        <v>316</v>
      </c>
      <c r="F145" s="183">
        <v>45</v>
      </c>
      <c r="G145" s="183">
        <v>5</v>
      </c>
      <c r="H145" s="183">
        <v>4</v>
      </c>
      <c r="I145" s="183"/>
      <c r="J145" s="183">
        <f t="shared" ca="1" si="30"/>
        <v>9</v>
      </c>
      <c r="K145" s="183">
        <v>110</v>
      </c>
      <c r="L145" s="183">
        <v>57</v>
      </c>
      <c r="M145" s="183">
        <v>79</v>
      </c>
      <c r="N145" s="183">
        <v>40</v>
      </c>
      <c r="O145" s="183"/>
      <c r="P145" s="183"/>
      <c r="Q145" s="329">
        <f t="shared" ca="1" si="31"/>
        <v>189</v>
      </c>
      <c r="R145" s="183">
        <f t="shared" ca="1" si="32"/>
        <v>97</v>
      </c>
      <c r="S145" s="183">
        <v>5</v>
      </c>
      <c r="T145" s="183">
        <v>3</v>
      </c>
      <c r="U145" s="183">
        <v>9</v>
      </c>
      <c r="V145" s="183">
        <v>5</v>
      </c>
      <c r="W145" s="183"/>
      <c r="X145" s="183"/>
      <c r="Y145" s="183">
        <f t="shared" ca="1" si="33"/>
        <v>14</v>
      </c>
      <c r="Z145" s="183">
        <f t="shared" ca="1" si="34"/>
        <v>8</v>
      </c>
      <c r="AA145" s="14"/>
    </row>
    <row r="146" spans="1:27" ht="15" customHeight="1" x14ac:dyDescent="0.25">
      <c r="A146" s="183"/>
      <c r="B146" s="183" t="s">
        <v>313</v>
      </c>
      <c r="C146" s="183">
        <v>12</v>
      </c>
      <c r="D146" s="183" t="s">
        <v>190</v>
      </c>
      <c r="E146" s="183" t="s">
        <v>317</v>
      </c>
      <c r="F146" s="183">
        <v>1</v>
      </c>
      <c r="G146" s="183">
        <v>21</v>
      </c>
      <c r="H146" s="183">
        <v>15</v>
      </c>
      <c r="I146" s="183">
        <v>13</v>
      </c>
      <c r="J146" s="183">
        <f t="shared" ca="1" si="30"/>
        <v>49</v>
      </c>
      <c r="K146" s="183">
        <v>656</v>
      </c>
      <c r="L146" s="183">
        <v>349</v>
      </c>
      <c r="M146" s="183">
        <v>406</v>
      </c>
      <c r="N146" s="183">
        <v>206</v>
      </c>
      <c r="O146" s="183">
        <v>320</v>
      </c>
      <c r="P146" s="183">
        <v>176</v>
      </c>
      <c r="Q146" s="329">
        <f t="shared" ca="1" si="31"/>
        <v>1382</v>
      </c>
      <c r="R146" s="183">
        <f t="shared" ca="1" si="32"/>
        <v>731</v>
      </c>
      <c r="S146" s="183">
        <v>21</v>
      </c>
      <c r="T146" s="183">
        <v>21</v>
      </c>
      <c r="U146" s="183">
        <v>35</v>
      </c>
      <c r="V146" s="183">
        <v>28</v>
      </c>
      <c r="W146" s="183">
        <v>21</v>
      </c>
      <c r="X146" s="183">
        <v>14</v>
      </c>
      <c r="Y146" s="183">
        <f t="shared" ca="1" si="33"/>
        <v>77</v>
      </c>
      <c r="Z146" s="183">
        <f t="shared" ca="1" si="34"/>
        <v>63</v>
      </c>
      <c r="AA146" s="14"/>
    </row>
    <row r="147" spans="1:27" ht="15" customHeight="1" x14ac:dyDescent="0.25">
      <c r="A147" s="183"/>
      <c r="B147" s="183" t="s">
        <v>313</v>
      </c>
      <c r="C147" s="183">
        <v>12</v>
      </c>
      <c r="D147" s="183" t="s">
        <v>196</v>
      </c>
      <c r="E147" s="183" t="s">
        <v>318</v>
      </c>
      <c r="F147" s="183">
        <v>85</v>
      </c>
      <c r="G147" s="183">
        <v>8</v>
      </c>
      <c r="H147" s="183">
        <v>5</v>
      </c>
      <c r="I147" s="183">
        <v>3</v>
      </c>
      <c r="J147" s="183">
        <f t="shared" ca="1" si="30"/>
        <v>16</v>
      </c>
      <c r="K147" s="183">
        <v>210</v>
      </c>
      <c r="L147" s="183">
        <v>102</v>
      </c>
      <c r="M147" s="183">
        <v>126</v>
      </c>
      <c r="N147" s="183">
        <v>73</v>
      </c>
      <c r="O147" s="183">
        <v>42</v>
      </c>
      <c r="P147" s="183">
        <v>30</v>
      </c>
      <c r="Q147" s="329">
        <f t="shared" ca="1" si="31"/>
        <v>378</v>
      </c>
      <c r="R147" s="183">
        <f t="shared" ca="1" si="32"/>
        <v>205</v>
      </c>
      <c r="S147" s="183">
        <v>8</v>
      </c>
      <c r="T147" s="183">
        <v>7</v>
      </c>
      <c r="U147" s="183">
        <v>10</v>
      </c>
      <c r="V147" s="183">
        <v>7</v>
      </c>
      <c r="W147" s="183">
        <v>5</v>
      </c>
      <c r="X147" s="183">
        <v>3</v>
      </c>
      <c r="Y147" s="183">
        <f t="shared" ca="1" si="33"/>
        <v>23</v>
      </c>
      <c r="Z147" s="183">
        <f t="shared" ca="1" si="34"/>
        <v>17</v>
      </c>
      <c r="AA147" s="14"/>
    </row>
    <row r="148" spans="1:27" ht="15" customHeight="1" x14ac:dyDescent="0.25">
      <c r="A148" s="183"/>
      <c r="B148" s="183" t="s">
        <v>313</v>
      </c>
      <c r="C148" s="183">
        <v>12</v>
      </c>
      <c r="D148" s="183" t="s">
        <v>196</v>
      </c>
      <c r="E148" s="183" t="s">
        <v>319</v>
      </c>
      <c r="F148" s="183">
        <v>150</v>
      </c>
      <c r="G148" s="183">
        <v>14</v>
      </c>
      <c r="H148" s="183">
        <v>10</v>
      </c>
      <c r="I148" s="183">
        <v>4</v>
      </c>
      <c r="J148" s="183">
        <f t="shared" ca="1" si="30"/>
        <v>28</v>
      </c>
      <c r="K148" s="183">
        <v>318</v>
      </c>
      <c r="L148" s="183">
        <v>147</v>
      </c>
      <c r="M148" s="183">
        <v>232</v>
      </c>
      <c r="N148" s="183">
        <v>116</v>
      </c>
      <c r="O148" s="183">
        <v>91</v>
      </c>
      <c r="P148" s="183">
        <v>45</v>
      </c>
      <c r="Q148" s="329">
        <f t="shared" ca="1" si="31"/>
        <v>641</v>
      </c>
      <c r="R148" s="183">
        <f t="shared" ca="1" si="32"/>
        <v>308</v>
      </c>
      <c r="S148" s="183">
        <v>14</v>
      </c>
      <c r="T148" s="183">
        <v>14</v>
      </c>
      <c r="U148" s="183">
        <v>4</v>
      </c>
      <c r="V148" s="183">
        <v>3</v>
      </c>
      <c r="W148" s="183">
        <v>22</v>
      </c>
      <c r="X148" s="183">
        <v>14</v>
      </c>
      <c r="Y148" s="183">
        <f t="shared" ca="1" si="33"/>
        <v>40</v>
      </c>
      <c r="Z148" s="183">
        <f t="shared" ca="1" si="34"/>
        <v>31</v>
      </c>
      <c r="AA148" s="14"/>
    </row>
    <row r="149" spans="1:27" ht="15" customHeight="1" x14ac:dyDescent="0.25">
      <c r="A149" s="183"/>
      <c r="B149" s="183" t="s">
        <v>313</v>
      </c>
      <c r="C149" s="183">
        <v>12</v>
      </c>
      <c r="D149" s="183" t="s">
        <v>196</v>
      </c>
      <c r="E149" s="183" t="s">
        <v>320</v>
      </c>
      <c r="F149" s="183">
        <v>153</v>
      </c>
      <c r="G149" s="183">
        <v>13</v>
      </c>
      <c r="H149" s="183">
        <v>9</v>
      </c>
      <c r="I149" s="183">
        <v>3</v>
      </c>
      <c r="J149" s="183">
        <f t="shared" ca="1" si="30"/>
        <v>25</v>
      </c>
      <c r="K149" s="183">
        <v>304</v>
      </c>
      <c r="L149" s="183">
        <v>144</v>
      </c>
      <c r="M149" s="183">
        <v>214</v>
      </c>
      <c r="N149" s="183">
        <v>102</v>
      </c>
      <c r="O149" s="183">
        <v>96</v>
      </c>
      <c r="P149" s="183">
        <v>52</v>
      </c>
      <c r="Q149" s="329">
        <f t="shared" ca="1" si="31"/>
        <v>614</v>
      </c>
      <c r="R149" s="183">
        <f t="shared" ca="1" si="32"/>
        <v>298</v>
      </c>
      <c r="S149" s="183">
        <v>15</v>
      </c>
      <c r="T149" s="183">
        <v>14</v>
      </c>
      <c r="U149" s="183">
        <v>8</v>
      </c>
      <c r="V149" s="183">
        <v>6</v>
      </c>
      <c r="W149" s="183">
        <v>11</v>
      </c>
      <c r="X149" s="183">
        <v>8</v>
      </c>
      <c r="Y149" s="183">
        <f t="shared" ca="1" si="33"/>
        <v>34</v>
      </c>
      <c r="Z149" s="183">
        <f t="shared" ca="1" si="34"/>
        <v>28</v>
      </c>
      <c r="AA149" s="14"/>
    </row>
    <row r="150" spans="1:27" ht="15" customHeight="1" x14ac:dyDescent="0.25">
      <c r="A150" s="183"/>
      <c r="B150" s="183" t="s">
        <v>313</v>
      </c>
      <c r="C150" s="183">
        <v>9</v>
      </c>
      <c r="D150" s="183" t="s">
        <v>196</v>
      </c>
      <c r="E150" s="183" t="s">
        <v>321</v>
      </c>
      <c r="F150" s="183">
        <v>135</v>
      </c>
      <c r="G150" s="183">
        <v>8</v>
      </c>
      <c r="H150" s="183">
        <v>7</v>
      </c>
      <c r="I150" s="183"/>
      <c r="J150" s="183">
        <f t="shared" ca="1" si="30"/>
        <v>15</v>
      </c>
      <c r="K150" s="183">
        <v>220</v>
      </c>
      <c r="L150" s="183">
        <v>100</v>
      </c>
      <c r="M150" s="183">
        <v>152</v>
      </c>
      <c r="N150" s="183">
        <v>64</v>
      </c>
      <c r="O150" s="183"/>
      <c r="P150" s="183"/>
      <c r="Q150" s="329">
        <f t="shared" ca="1" si="31"/>
        <v>372</v>
      </c>
      <c r="R150" s="183">
        <f t="shared" ca="1" si="32"/>
        <v>164</v>
      </c>
      <c r="S150" s="183">
        <v>8</v>
      </c>
      <c r="T150" s="183">
        <v>8</v>
      </c>
      <c r="U150" s="183">
        <v>13</v>
      </c>
      <c r="V150" s="183">
        <v>9</v>
      </c>
      <c r="W150" s="183"/>
      <c r="X150" s="183"/>
      <c r="Y150" s="183">
        <f t="shared" ca="1" si="33"/>
        <v>21</v>
      </c>
      <c r="Z150" s="183">
        <f t="shared" ca="1" si="34"/>
        <v>17</v>
      </c>
      <c r="AA150" s="14"/>
    </row>
    <row r="151" spans="1:27" ht="15" customHeight="1" x14ac:dyDescent="0.25">
      <c r="A151" s="183"/>
      <c r="B151" s="183" t="s">
        <v>313</v>
      </c>
      <c r="C151" s="183">
        <v>9</v>
      </c>
      <c r="D151" s="183" t="s">
        <v>196</v>
      </c>
      <c r="E151" s="183" t="s">
        <v>322</v>
      </c>
      <c r="F151" s="183">
        <v>22</v>
      </c>
      <c r="G151" s="183">
        <v>5</v>
      </c>
      <c r="H151" s="183">
        <v>4</v>
      </c>
      <c r="I151" s="183"/>
      <c r="J151" s="183">
        <f t="shared" ca="1" si="30"/>
        <v>9</v>
      </c>
      <c r="K151" s="183">
        <v>100</v>
      </c>
      <c r="L151" s="183">
        <v>47</v>
      </c>
      <c r="M151" s="183">
        <v>58</v>
      </c>
      <c r="N151" s="183">
        <v>26</v>
      </c>
      <c r="O151" s="183"/>
      <c r="P151" s="183"/>
      <c r="Q151" s="329">
        <f t="shared" ca="1" si="31"/>
        <v>158</v>
      </c>
      <c r="R151" s="183">
        <f t="shared" ca="1" si="32"/>
        <v>73</v>
      </c>
      <c r="S151" s="183">
        <v>4</v>
      </c>
      <c r="T151" s="183">
        <v>4</v>
      </c>
      <c r="U151" s="183">
        <v>10</v>
      </c>
      <c r="V151" s="183">
        <v>6</v>
      </c>
      <c r="W151" s="183"/>
      <c r="X151" s="183"/>
      <c r="Y151" s="183">
        <f t="shared" ca="1" si="33"/>
        <v>14</v>
      </c>
      <c r="Z151" s="183">
        <f t="shared" ca="1" si="34"/>
        <v>10</v>
      </c>
      <c r="AA151" s="14"/>
    </row>
    <row r="152" spans="1:27" ht="15" customHeight="1" x14ac:dyDescent="0.25">
      <c r="A152" s="183"/>
      <c r="B152" s="183" t="s">
        <v>313</v>
      </c>
      <c r="C152" s="183">
        <v>12</v>
      </c>
      <c r="D152" s="183" t="s">
        <v>196</v>
      </c>
      <c r="E152" s="183" t="s">
        <v>323</v>
      </c>
      <c r="F152" s="183">
        <v>220</v>
      </c>
      <c r="G152" s="183">
        <v>13</v>
      </c>
      <c r="H152" s="183">
        <v>9</v>
      </c>
      <c r="I152" s="183">
        <v>5</v>
      </c>
      <c r="J152" s="183">
        <f t="shared" ca="1" si="30"/>
        <v>27</v>
      </c>
      <c r="K152" s="183">
        <v>393</v>
      </c>
      <c r="L152" s="183">
        <v>182</v>
      </c>
      <c r="M152" s="183">
        <v>269</v>
      </c>
      <c r="N152" s="183">
        <v>134</v>
      </c>
      <c r="O152" s="183">
        <v>115</v>
      </c>
      <c r="P152" s="183">
        <v>74</v>
      </c>
      <c r="Q152" s="329">
        <f t="shared" ca="1" si="31"/>
        <v>777</v>
      </c>
      <c r="R152" s="183">
        <f t="shared" ca="1" si="32"/>
        <v>390</v>
      </c>
      <c r="S152" s="183">
        <v>13</v>
      </c>
      <c r="T152" s="183">
        <v>12</v>
      </c>
      <c r="U152" s="183">
        <v>26</v>
      </c>
      <c r="V152" s="183">
        <v>16</v>
      </c>
      <c r="W152" s="183">
        <v>1</v>
      </c>
      <c r="X152" s="183">
        <v>1</v>
      </c>
      <c r="Y152" s="183">
        <f t="shared" ca="1" si="33"/>
        <v>40</v>
      </c>
      <c r="Z152" s="183">
        <f t="shared" ca="1" si="34"/>
        <v>29</v>
      </c>
      <c r="AA152" s="14"/>
    </row>
    <row r="153" spans="1:27" ht="15" customHeight="1" x14ac:dyDescent="0.25">
      <c r="A153" s="183"/>
      <c r="B153" s="183" t="s">
        <v>313</v>
      </c>
      <c r="C153" s="183">
        <v>12</v>
      </c>
      <c r="D153" s="183" t="s">
        <v>196</v>
      </c>
      <c r="E153" s="183" t="s">
        <v>324</v>
      </c>
      <c r="F153" s="183">
        <v>100</v>
      </c>
      <c r="G153" s="183">
        <v>10</v>
      </c>
      <c r="H153" s="183">
        <v>7</v>
      </c>
      <c r="I153" s="183">
        <v>3</v>
      </c>
      <c r="J153" s="183">
        <f t="shared" ca="1" si="30"/>
        <v>20</v>
      </c>
      <c r="K153" s="183">
        <v>268</v>
      </c>
      <c r="L153" s="183">
        <v>127</v>
      </c>
      <c r="M153" s="183">
        <v>190</v>
      </c>
      <c r="N153" s="183">
        <v>98</v>
      </c>
      <c r="O153" s="183">
        <v>61</v>
      </c>
      <c r="P153" s="183">
        <v>29</v>
      </c>
      <c r="Q153" s="329">
        <f t="shared" ca="1" si="31"/>
        <v>519</v>
      </c>
      <c r="R153" s="183">
        <f t="shared" ca="1" si="32"/>
        <v>254</v>
      </c>
      <c r="S153" s="183">
        <v>10</v>
      </c>
      <c r="T153" s="183">
        <v>10</v>
      </c>
      <c r="U153" s="183">
        <v>3</v>
      </c>
      <c r="V153" s="183">
        <v>2</v>
      </c>
      <c r="W153" s="183">
        <v>13</v>
      </c>
      <c r="X153" s="183">
        <v>12</v>
      </c>
      <c r="Y153" s="183">
        <f t="shared" ca="1" si="33"/>
        <v>26</v>
      </c>
      <c r="Z153" s="183">
        <f t="shared" ca="1" si="34"/>
        <v>24</v>
      </c>
      <c r="AA153" s="14"/>
    </row>
    <row r="154" spans="1:27" ht="15" customHeight="1" x14ac:dyDescent="0.25">
      <c r="A154" s="183"/>
      <c r="B154" s="183" t="s">
        <v>313</v>
      </c>
      <c r="C154" s="183">
        <v>12</v>
      </c>
      <c r="D154" s="183" t="s">
        <v>190</v>
      </c>
      <c r="E154" s="183" t="s">
        <v>325</v>
      </c>
      <c r="F154" s="183"/>
      <c r="G154" s="183"/>
      <c r="H154" s="183">
        <v>4</v>
      </c>
      <c r="I154" s="183">
        <v>3</v>
      </c>
      <c r="J154" s="183">
        <f t="shared" ca="1" si="30"/>
        <v>7</v>
      </c>
      <c r="K154" s="183"/>
      <c r="L154" s="183"/>
      <c r="M154" s="183">
        <v>28</v>
      </c>
      <c r="N154" s="183">
        <v>4</v>
      </c>
      <c r="O154" s="183">
        <v>49</v>
      </c>
      <c r="P154" s="183">
        <v>18</v>
      </c>
      <c r="Q154" s="329">
        <f t="shared" ca="1" si="31"/>
        <v>77</v>
      </c>
      <c r="R154" s="183">
        <f t="shared" ca="1" si="32"/>
        <v>22</v>
      </c>
      <c r="S154" s="183"/>
      <c r="T154" s="183"/>
      <c r="U154" s="183">
        <v>6</v>
      </c>
      <c r="V154" s="183">
        <v>3</v>
      </c>
      <c r="W154" s="183">
        <v>3</v>
      </c>
      <c r="X154" s="183">
        <v>3</v>
      </c>
      <c r="Y154" s="183">
        <f t="shared" ca="1" si="33"/>
        <v>9</v>
      </c>
      <c r="Z154" s="183">
        <f t="shared" ca="1" si="34"/>
        <v>6</v>
      </c>
      <c r="AA154" s="14"/>
    </row>
    <row r="155" spans="1:27" ht="15" customHeight="1" x14ac:dyDescent="0.25">
      <c r="A155" s="183"/>
      <c r="B155" s="183" t="s">
        <v>313</v>
      </c>
      <c r="C155" s="183">
        <v>12</v>
      </c>
      <c r="D155" s="183" t="s">
        <v>196</v>
      </c>
      <c r="E155" s="183" t="s">
        <v>326</v>
      </c>
      <c r="F155" s="183">
        <v>125</v>
      </c>
      <c r="G155" s="183">
        <v>13</v>
      </c>
      <c r="H155" s="183">
        <v>7</v>
      </c>
      <c r="I155" s="183">
        <v>3</v>
      </c>
      <c r="J155" s="183">
        <f t="shared" ca="1" si="30"/>
        <v>23</v>
      </c>
      <c r="K155" s="183">
        <v>229</v>
      </c>
      <c r="L155" s="183">
        <v>116</v>
      </c>
      <c r="M155" s="183">
        <v>147</v>
      </c>
      <c r="N155" s="183">
        <v>66</v>
      </c>
      <c r="O155" s="183">
        <v>57</v>
      </c>
      <c r="P155" s="183">
        <v>35</v>
      </c>
      <c r="Q155" s="329">
        <f t="shared" ca="1" si="31"/>
        <v>433</v>
      </c>
      <c r="R155" s="183">
        <f t="shared" ca="1" si="32"/>
        <v>217</v>
      </c>
      <c r="S155" s="183">
        <v>11</v>
      </c>
      <c r="T155" s="183">
        <v>11</v>
      </c>
      <c r="U155" s="183">
        <v>9</v>
      </c>
      <c r="V155" s="183">
        <v>7</v>
      </c>
      <c r="W155" s="183">
        <v>9</v>
      </c>
      <c r="X155" s="183">
        <v>6</v>
      </c>
      <c r="Y155" s="183">
        <f t="shared" ca="1" si="33"/>
        <v>29</v>
      </c>
      <c r="Z155" s="183">
        <f t="shared" ca="1" si="34"/>
        <v>24</v>
      </c>
      <c r="AA155" s="14"/>
    </row>
    <row r="156" spans="1:27" ht="15" customHeight="1" x14ac:dyDescent="0.25">
      <c r="A156" s="183"/>
      <c r="B156" s="183" t="s">
        <v>313</v>
      </c>
      <c r="C156" s="183">
        <v>12</v>
      </c>
      <c r="D156" s="183" t="s">
        <v>196</v>
      </c>
      <c r="E156" s="183" t="s">
        <v>327</v>
      </c>
      <c r="F156" s="183">
        <v>240</v>
      </c>
      <c r="G156" s="183">
        <v>13</v>
      </c>
      <c r="H156" s="183">
        <v>9</v>
      </c>
      <c r="I156" s="183">
        <v>3</v>
      </c>
      <c r="J156" s="183">
        <f t="shared" ca="1" si="30"/>
        <v>25</v>
      </c>
      <c r="K156" s="183">
        <v>355</v>
      </c>
      <c r="L156" s="183">
        <v>168</v>
      </c>
      <c r="M156" s="183">
        <v>227</v>
      </c>
      <c r="N156" s="183">
        <v>118</v>
      </c>
      <c r="O156" s="183">
        <v>70</v>
      </c>
      <c r="P156" s="183">
        <v>28</v>
      </c>
      <c r="Q156" s="329">
        <f t="shared" ca="1" si="31"/>
        <v>652</v>
      </c>
      <c r="R156" s="183">
        <f t="shared" ca="1" si="32"/>
        <v>314</v>
      </c>
      <c r="S156" s="183">
        <v>13</v>
      </c>
      <c r="T156" s="183">
        <v>12</v>
      </c>
      <c r="U156" s="183"/>
      <c r="V156" s="183"/>
      <c r="W156" s="183">
        <v>23</v>
      </c>
      <c r="X156" s="183">
        <v>16</v>
      </c>
      <c r="Y156" s="183">
        <f t="shared" ca="1" si="33"/>
        <v>36</v>
      </c>
      <c r="Z156" s="183">
        <f t="shared" ca="1" si="34"/>
        <v>28</v>
      </c>
      <c r="AA156" s="14"/>
    </row>
    <row r="157" spans="1:27" ht="15" customHeight="1" x14ac:dyDescent="0.25">
      <c r="A157" s="183"/>
      <c r="B157" s="183" t="s">
        <v>313</v>
      </c>
      <c r="C157" s="183">
        <v>5</v>
      </c>
      <c r="D157" s="183" t="s">
        <v>202</v>
      </c>
      <c r="E157" s="183" t="s">
        <v>328</v>
      </c>
      <c r="F157" s="183">
        <v>100</v>
      </c>
      <c r="G157" s="183">
        <v>5</v>
      </c>
      <c r="H157" s="183"/>
      <c r="I157" s="183"/>
      <c r="J157" s="183">
        <f t="shared" ca="1" si="30"/>
        <v>5</v>
      </c>
      <c r="K157" s="183">
        <v>75</v>
      </c>
      <c r="L157" s="183">
        <v>36</v>
      </c>
      <c r="M157" s="183"/>
      <c r="N157" s="183"/>
      <c r="O157" s="183"/>
      <c r="P157" s="183"/>
      <c r="Q157" s="329">
        <f t="shared" ca="1" si="31"/>
        <v>75</v>
      </c>
      <c r="R157" s="183">
        <f t="shared" ca="1" si="32"/>
        <v>36</v>
      </c>
      <c r="S157" s="183">
        <v>5</v>
      </c>
      <c r="T157" s="183">
        <v>4</v>
      </c>
      <c r="U157" s="183"/>
      <c r="V157" s="183"/>
      <c r="W157" s="183"/>
      <c r="X157" s="183"/>
      <c r="Y157" s="183">
        <f t="shared" ca="1" si="33"/>
        <v>5</v>
      </c>
      <c r="Z157" s="183">
        <f t="shared" ca="1" si="34"/>
        <v>4</v>
      </c>
      <c r="AA157" s="14"/>
    </row>
    <row r="158" spans="1:27" ht="15" customHeight="1" x14ac:dyDescent="0.25">
      <c r="A158" s="183"/>
      <c r="B158" s="183" t="s">
        <v>313</v>
      </c>
      <c r="C158" s="183">
        <v>9</v>
      </c>
      <c r="D158" s="183" t="s">
        <v>196</v>
      </c>
      <c r="E158" s="183" t="s">
        <v>329</v>
      </c>
      <c r="F158" s="183">
        <v>110</v>
      </c>
      <c r="G158" s="183">
        <v>5</v>
      </c>
      <c r="H158" s="183">
        <v>4</v>
      </c>
      <c r="I158" s="183"/>
      <c r="J158" s="183">
        <f t="shared" ca="1" si="30"/>
        <v>9</v>
      </c>
      <c r="K158" s="183">
        <v>86</v>
      </c>
      <c r="L158" s="183">
        <v>47</v>
      </c>
      <c r="M158" s="183">
        <v>60</v>
      </c>
      <c r="N158" s="183">
        <v>30</v>
      </c>
      <c r="O158" s="183"/>
      <c r="P158" s="183"/>
      <c r="Q158" s="329">
        <f t="shared" ca="1" si="31"/>
        <v>146</v>
      </c>
      <c r="R158" s="183">
        <f t="shared" ca="1" si="32"/>
        <v>77</v>
      </c>
      <c r="S158" s="183">
        <v>4</v>
      </c>
      <c r="T158" s="183">
        <v>4</v>
      </c>
      <c r="U158" s="183">
        <v>7</v>
      </c>
      <c r="V158" s="183">
        <v>5</v>
      </c>
      <c r="W158" s="183"/>
      <c r="X158" s="183"/>
      <c r="Y158" s="183">
        <f t="shared" ca="1" si="33"/>
        <v>11</v>
      </c>
      <c r="Z158" s="183">
        <f t="shared" ca="1" si="34"/>
        <v>9</v>
      </c>
      <c r="AA158" s="14"/>
    </row>
    <row r="159" spans="1:27" ht="15" customHeight="1" x14ac:dyDescent="0.25">
      <c r="A159" s="183"/>
      <c r="B159" s="183" t="s">
        <v>313</v>
      </c>
      <c r="C159" s="183">
        <v>5</v>
      </c>
      <c r="D159" s="183" t="s">
        <v>202</v>
      </c>
      <c r="E159" s="183" t="s">
        <v>330</v>
      </c>
      <c r="F159" s="183">
        <v>190</v>
      </c>
      <c r="G159" s="183">
        <v>5</v>
      </c>
      <c r="H159" s="183"/>
      <c r="I159" s="183"/>
      <c r="J159" s="183">
        <f t="shared" ca="1" si="30"/>
        <v>5</v>
      </c>
      <c r="K159" s="183">
        <v>41</v>
      </c>
      <c r="L159" s="183">
        <v>17</v>
      </c>
      <c r="M159" s="183"/>
      <c r="N159" s="183"/>
      <c r="O159" s="183"/>
      <c r="P159" s="183"/>
      <c r="Q159" s="329">
        <f t="shared" ca="1" si="31"/>
        <v>41</v>
      </c>
      <c r="R159" s="183">
        <f t="shared" ca="1" si="32"/>
        <v>17</v>
      </c>
      <c r="S159" s="183">
        <v>4</v>
      </c>
      <c r="T159" s="183">
        <v>4</v>
      </c>
      <c r="U159" s="183"/>
      <c r="V159" s="183"/>
      <c r="W159" s="183"/>
      <c r="X159" s="183"/>
      <c r="Y159" s="183">
        <f t="shared" ca="1" si="33"/>
        <v>4</v>
      </c>
      <c r="Z159" s="183">
        <f t="shared" ca="1" si="34"/>
        <v>4</v>
      </c>
      <c r="AA159" s="14"/>
    </row>
    <row r="160" spans="1:27" ht="15" customHeight="1" x14ac:dyDescent="0.25">
      <c r="A160" s="183"/>
      <c r="B160" s="183" t="s">
        <v>313</v>
      </c>
      <c r="C160" s="183">
        <v>12</v>
      </c>
      <c r="D160" s="183" t="s">
        <v>196</v>
      </c>
      <c r="E160" s="183" t="s">
        <v>331</v>
      </c>
      <c r="F160" s="183">
        <v>70</v>
      </c>
      <c r="G160" s="183">
        <v>10</v>
      </c>
      <c r="H160" s="183">
        <v>7</v>
      </c>
      <c r="I160" s="183">
        <v>5</v>
      </c>
      <c r="J160" s="183">
        <f t="shared" ca="1" si="30"/>
        <v>22</v>
      </c>
      <c r="K160" s="183">
        <v>283</v>
      </c>
      <c r="L160" s="183">
        <v>128</v>
      </c>
      <c r="M160" s="183">
        <v>191</v>
      </c>
      <c r="N160" s="183">
        <v>94</v>
      </c>
      <c r="O160" s="183">
        <v>110</v>
      </c>
      <c r="P160" s="183">
        <v>58</v>
      </c>
      <c r="Q160" s="329">
        <f t="shared" ca="1" si="31"/>
        <v>584</v>
      </c>
      <c r="R160" s="183">
        <f t="shared" ca="1" si="32"/>
        <v>280</v>
      </c>
      <c r="S160" s="183">
        <v>10</v>
      </c>
      <c r="T160" s="183">
        <v>10</v>
      </c>
      <c r="U160" s="183">
        <v>18</v>
      </c>
      <c r="V160" s="183">
        <v>13</v>
      </c>
      <c r="W160" s="183">
        <v>5</v>
      </c>
      <c r="X160" s="183">
        <v>3</v>
      </c>
      <c r="Y160" s="183">
        <f t="shared" ca="1" si="33"/>
        <v>33</v>
      </c>
      <c r="Z160" s="183">
        <f t="shared" ca="1" si="34"/>
        <v>26</v>
      </c>
      <c r="AA160" s="14"/>
    </row>
    <row r="161" spans="1:27" ht="15" customHeight="1" x14ac:dyDescent="0.25">
      <c r="A161" s="183"/>
      <c r="B161" s="183" t="s">
        <v>313</v>
      </c>
      <c r="C161" s="183">
        <v>12</v>
      </c>
      <c r="D161" s="183" t="s">
        <v>196</v>
      </c>
      <c r="E161" s="183" t="s">
        <v>332</v>
      </c>
      <c r="F161" s="183">
        <v>145</v>
      </c>
      <c r="G161" s="183">
        <v>13</v>
      </c>
      <c r="H161" s="183">
        <v>10</v>
      </c>
      <c r="I161" s="183">
        <v>6</v>
      </c>
      <c r="J161" s="183">
        <f t="shared" ca="1" si="30"/>
        <v>29</v>
      </c>
      <c r="K161" s="183">
        <v>397</v>
      </c>
      <c r="L161" s="183">
        <v>190</v>
      </c>
      <c r="M161" s="183">
        <v>324</v>
      </c>
      <c r="N161" s="183">
        <v>150</v>
      </c>
      <c r="O161" s="183">
        <v>162</v>
      </c>
      <c r="P161" s="183">
        <v>89</v>
      </c>
      <c r="Q161" s="329">
        <f t="shared" ca="1" si="31"/>
        <v>883</v>
      </c>
      <c r="R161" s="183">
        <f t="shared" ca="1" si="32"/>
        <v>429</v>
      </c>
      <c r="S161" s="183">
        <v>13</v>
      </c>
      <c r="T161" s="183">
        <v>13</v>
      </c>
      <c r="U161" s="183">
        <v>18</v>
      </c>
      <c r="V161" s="183">
        <v>10</v>
      </c>
      <c r="W161" s="183">
        <v>12</v>
      </c>
      <c r="X161" s="183">
        <v>11</v>
      </c>
      <c r="Y161" s="183">
        <f t="shared" ca="1" si="33"/>
        <v>43</v>
      </c>
      <c r="Z161" s="183">
        <f t="shared" ca="1" si="34"/>
        <v>34</v>
      </c>
      <c r="AA161" s="14"/>
    </row>
    <row r="162" spans="1:27" ht="15" customHeight="1" x14ac:dyDescent="0.25">
      <c r="A162" s="183"/>
      <c r="B162" s="183" t="s">
        <v>313</v>
      </c>
      <c r="C162" s="183">
        <v>12</v>
      </c>
      <c r="D162" s="183" t="s">
        <v>196</v>
      </c>
      <c r="E162" s="183" t="s">
        <v>333</v>
      </c>
      <c r="F162" s="183">
        <v>130</v>
      </c>
      <c r="G162" s="183">
        <v>12</v>
      </c>
      <c r="H162" s="183">
        <v>9</v>
      </c>
      <c r="I162" s="183">
        <v>4</v>
      </c>
      <c r="J162" s="183">
        <f t="shared" ca="1" si="30"/>
        <v>25</v>
      </c>
      <c r="K162" s="183">
        <v>309</v>
      </c>
      <c r="L162" s="183">
        <v>151</v>
      </c>
      <c r="M162" s="183">
        <v>216</v>
      </c>
      <c r="N162" s="183">
        <v>106</v>
      </c>
      <c r="O162" s="183">
        <v>92</v>
      </c>
      <c r="P162" s="183">
        <v>54</v>
      </c>
      <c r="Q162" s="329">
        <f t="shared" ca="1" si="31"/>
        <v>617</v>
      </c>
      <c r="R162" s="183">
        <f t="shared" ca="1" si="32"/>
        <v>311</v>
      </c>
      <c r="S162" s="183">
        <v>11</v>
      </c>
      <c r="T162" s="183">
        <v>11</v>
      </c>
      <c r="U162" s="183">
        <v>16</v>
      </c>
      <c r="V162" s="183">
        <v>12</v>
      </c>
      <c r="W162" s="183">
        <v>9</v>
      </c>
      <c r="X162" s="183">
        <v>8</v>
      </c>
      <c r="Y162" s="183">
        <f t="shared" ca="1" si="33"/>
        <v>36</v>
      </c>
      <c r="Z162" s="183">
        <f t="shared" ca="1" si="34"/>
        <v>31</v>
      </c>
      <c r="AA162" s="14"/>
    </row>
    <row r="163" spans="1:27" ht="15" customHeight="1" x14ac:dyDescent="0.25">
      <c r="A163" s="183"/>
      <c r="B163" s="183" t="s">
        <v>313</v>
      </c>
      <c r="C163" s="183">
        <v>12</v>
      </c>
      <c r="D163" s="183" t="s">
        <v>190</v>
      </c>
      <c r="E163" s="183" t="s">
        <v>334</v>
      </c>
      <c r="F163" s="183">
        <v>450</v>
      </c>
      <c r="G163" s="183">
        <v>22</v>
      </c>
      <c r="H163" s="183">
        <v>16</v>
      </c>
      <c r="I163" s="183">
        <v>10</v>
      </c>
      <c r="J163" s="183">
        <f t="shared" ca="1" si="30"/>
        <v>48</v>
      </c>
      <c r="K163" s="183">
        <v>688</v>
      </c>
      <c r="L163" s="183">
        <v>336</v>
      </c>
      <c r="M163" s="183">
        <v>434</v>
      </c>
      <c r="N163" s="183">
        <v>219</v>
      </c>
      <c r="O163" s="183">
        <v>236</v>
      </c>
      <c r="P163" s="183">
        <v>107</v>
      </c>
      <c r="Q163" s="329">
        <f t="shared" ca="1" si="31"/>
        <v>1358</v>
      </c>
      <c r="R163" s="183">
        <f t="shared" ca="1" si="32"/>
        <v>662</v>
      </c>
      <c r="S163" s="183">
        <v>22</v>
      </c>
      <c r="T163" s="183">
        <v>21</v>
      </c>
      <c r="U163" s="183">
        <v>31</v>
      </c>
      <c r="V163" s="183">
        <v>26</v>
      </c>
      <c r="W163" s="183">
        <v>22</v>
      </c>
      <c r="X163" s="183">
        <v>17</v>
      </c>
      <c r="Y163" s="183">
        <f t="shared" ca="1" si="33"/>
        <v>75</v>
      </c>
      <c r="Z163" s="183">
        <f t="shared" ca="1" si="34"/>
        <v>64</v>
      </c>
      <c r="AA163" s="14"/>
    </row>
    <row r="164" spans="1:27" ht="15" customHeight="1" x14ac:dyDescent="0.25">
      <c r="A164" s="183"/>
      <c r="B164" s="183" t="s">
        <v>313</v>
      </c>
      <c r="C164" s="183">
        <v>12</v>
      </c>
      <c r="D164" s="183" t="s">
        <v>190</v>
      </c>
      <c r="E164" s="183" t="s">
        <v>335</v>
      </c>
      <c r="F164" s="183">
        <v>430</v>
      </c>
      <c r="G164" s="183">
        <v>5</v>
      </c>
      <c r="H164" s="183">
        <v>5</v>
      </c>
      <c r="I164" s="183">
        <v>5</v>
      </c>
      <c r="J164" s="183">
        <f t="shared" ca="1" si="30"/>
        <v>15</v>
      </c>
      <c r="K164" s="183">
        <v>167</v>
      </c>
      <c r="L164" s="183">
        <v>85</v>
      </c>
      <c r="M164" s="183">
        <v>113</v>
      </c>
      <c r="N164" s="183">
        <v>52</v>
      </c>
      <c r="O164" s="183">
        <v>111</v>
      </c>
      <c r="P164" s="183">
        <v>68</v>
      </c>
      <c r="Q164" s="329">
        <f t="shared" ca="1" si="31"/>
        <v>391</v>
      </c>
      <c r="R164" s="183">
        <f t="shared" ca="1" si="32"/>
        <v>205</v>
      </c>
      <c r="S164" s="183">
        <v>5</v>
      </c>
      <c r="T164" s="183">
        <v>5</v>
      </c>
      <c r="U164" s="183">
        <v>6</v>
      </c>
      <c r="V164" s="183">
        <v>4</v>
      </c>
      <c r="W164" s="183">
        <v>13</v>
      </c>
      <c r="X164" s="183">
        <v>11</v>
      </c>
      <c r="Y164" s="183">
        <f t="shared" ca="1" si="33"/>
        <v>24</v>
      </c>
      <c r="Z164" s="183">
        <f t="shared" ca="1" si="34"/>
        <v>20</v>
      </c>
      <c r="AA164" s="14"/>
    </row>
    <row r="165" spans="1:27" ht="15" customHeight="1" x14ac:dyDescent="0.25">
      <c r="A165" s="182" t="s">
        <v>223</v>
      </c>
      <c r="B165" s="14"/>
      <c r="C165" s="14">
        <f t="shared" ref="C165:R166" ca="1" si="35">INDIRECT(ADDRESS(143,COLUMN()))+INDIRECT(ADDRESS(144,COLUMN()))+INDIRECT(ADDRESS(145,COLUMN()))+INDIRECT(ADDRESS(146,COLUMN()))+INDIRECT(ADDRESS(147,COLUMN()))+INDIRECT(ADDRESS(148,COLUMN()))+INDIRECT(ADDRESS(149,COLUMN()))+INDIRECT(ADDRESS(150,COLUMN()))+INDIRECT(ADDRESS(151,COLUMN()))+INDIRECT(ADDRESS(152,COLUMN()))+INDIRECT(ADDRESS(153,COLUMN()))+INDIRECT(ADDRESS(154,COLUMN()))+INDIRECT(ADDRESS(155,COLUMN()))+INDIRECT(ADDRESS(156,COLUMN()))+INDIRECT(ADDRESS(157,COLUMN()))+INDIRECT(ADDRESS(158,COLUMN()))+INDIRECT(ADDRESS(159,COLUMN()))+INDIRECT(ADDRESS(160,COLUMN()))+INDIRECT(ADDRESS(161,COLUMN()))+INDIRECT(ADDRESS(162,COLUMN()))+INDIRECT(ADDRESS(163,COLUMN()))+INDIRECT(ADDRESS(164,COLUMN()))</f>
        <v>235</v>
      </c>
      <c r="D165" s="14" t="e">
        <f t="shared" ca="1" si="35"/>
        <v>#VALUE!</v>
      </c>
      <c r="E165" s="14" t="e">
        <f t="shared" ca="1" si="35"/>
        <v>#VALUE!</v>
      </c>
      <c r="F165" s="14">
        <f t="shared" ca="1" si="35"/>
        <v>3216</v>
      </c>
      <c r="G165" s="14">
        <f t="shared" ca="1" si="35"/>
        <v>218</v>
      </c>
      <c r="H165" s="14">
        <f t="shared" ca="1" si="35"/>
        <v>154</v>
      </c>
      <c r="I165" s="14">
        <f t="shared" ca="1" si="35"/>
        <v>73</v>
      </c>
      <c r="J165" s="14">
        <f t="shared" ca="1" si="35"/>
        <v>445</v>
      </c>
      <c r="K165" s="14">
        <f t="shared" ca="1" si="35"/>
        <v>5675</v>
      </c>
      <c r="L165" s="14">
        <f t="shared" ca="1" si="35"/>
        <v>2736</v>
      </c>
      <c r="M165" s="14">
        <f t="shared" ca="1" si="35"/>
        <v>3784</v>
      </c>
      <c r="N165" s="14">
        <f t="shared" ca="1" si="35"/>
        <v>1851</v>
      </c>
      <c r="O165" s="14">
        <f t="shared" ca="1" si="35"/>
        <v>1665</v>
      </c>
      <c r="P165" s="14">
        <f t="shared" ca="1" si="35"/>
        <v>890</v>
      </c>
      <c r="Q165" s="320">
        <f t="shared" ca="1" si="35"/>
        <v>11124</v>
      </c>
      <c r="R165" s="14">
        <f t="shared" ca="1" si="35"/>
        <v>5477</v>
      </c>
      <c r="S165" s="14">
        <f t="shared" ref="S165:Z166" ca="1" si="36">INDIRECT(ADDRESS(143,COLUMN()))+INDIRECT(ADDRESS(144,COLUMN()))+INDIRECT(ADDRESS(145,COLUMN()))+INDIRECT(ADDRESS(146,COLUMN()))+INDIRECT(ADDRESS(147,COLUMN()))+INDIRECT(ADDRESS(148,COLUMN()))+INDIRECT(ADDRESS(149,COLUMN()))+INDIRECT(ADDRESS(150,COLUMN()))+INDIRECT(ADDRESS(151,COLUMN()))+INDIRECT(ADDRESS(152,COLUMN()))+INDIRECT(ADDRESS(153,COLUMN()))+INDIRECT(ADDRESS(154,COLUMN()))+INDIRECT(ADDRESS(155,COLUMN()))+INDIRECT(ADDRESS(156,COLUMN()))+INDIRECT(ADDRESS(157,COLUMN()))+INDIRECT(ADDRESS(158,COLUMN()))+INDIRECT(ADDRESS(159,COLUMN()))+INDIRECT(ADDRESS(160,COLUMN()))+INDIRECT(ADDRESS(161,COLUMN()))+INDIRECT(ADDRESS(162,COLUMN()))+INDIRECT(ADDRESS(163,COLUMN()))+INDIRECT(ADDRESS(164,COLUMN()))</f>
        <v>214</v>
      </c>
      <c r="T165" s="14">
        <f t="shared" ca="1" si="36"/>
        <v>206</v>
      </c>
      <c r="U165" s="14">
        <f t="shared" ca="1" si="36"/>
        <v>258</v>
      </c>
      <c r="V165" s="14">
        <f t="shared" ca="1" si="36"/>
        <v>181</v>
      </c>
      <c r="W165" s="14">
        <f t="shared" ca="1" si="36"/>
        <v>169</v>
      </c>
      <c r="X165" s="14">
        <f t="shared" ca="1" si="36"/>
        <v>127</v>
      </c>
      <c r="Y165" s="14">
        <f t="shared" ca="1" si="36"/>
        <v>641</v>
      </c>
      <c r="Z165" s="14">
        <f t="shared" ca="1" si="36"/>
        <v>514</v>
      </c>
      <c r="AA165" s="14"/>
    </row>
    <row r="166" spans="1:27" ht="15" customHeight="1" x14ac:dyDescent="0.25">
      <c r="A166" s="182" t="s">
        <v>336</v>
      </c>
      <c r="B166" s="14"/>
      <c r="C166" s="14">
        <f t="shared" ca="1" si="35"/>
        <v>235</v>
      </c>
      <c r="D166" s="14" t="e">
        <f t="shared" ca="1" si="35"/>
        <v>#VALUE!</v>
      </c>
      <c r="E166" s="14" t="e">
        <f t="shared" ca="1" si="35"/>
        <v>#VALUE!</v>
      </c>
      <c r="F166" s="14">
        <f t="shared" ca="1" si="35"/>
        <v>3216</v>
      </c>
      <c r="G166" s="14">
        <f t="shared" ca="1" si="35"/>
        <v>218</v>
      </c>
      <c r="H166" s="14">
        <f t="shared" ca="1" si="35"/>
        <v>154</v>
      </c>
      <c r="I166" s="14">
        <f t="shared" ca="1" si="35"/>
        <v>73</v>
      </c>
      <c r="J166" s="14">
        <f t="shared" ca="1" si="35"/>
        <v>445</v>
      </c>
      <c r="K166" s="14">
        <f t="shared" ca="1" si="35"/>
        <v>5675</v>
      </c>
      <c r="L166" s="14">
        <f t="shared" ca="1" si="35"/>
        <v>2736</v>
      </c>
      <c r="M166" s="14">
        <f t="shared" ca="1" si="35"/>
        <v>3784</v>
      </c>
      <c r="N166" s="14">
        <f t="shared" ca="1" si="35"/>
        <v>1851</v>
      </c>
      <c r="O166" s="14">
        <f t="shared" ca="1" si="35"/>
        <v>1665</v>
      </c>
      <c r="P166" s="14">
        <f t="shared" ca="1" si="35"/>
        <v>890</v>
      </c>
      <c r="Q166" s="320">
        <f t="shared" ca="1" si="35"/>
        <v>11124</v>
      </c>
      <c r="R166" s="14">
        <f t="shared" ca="1" si="35"/>
        <v>5477</v>
      </c>
      <c r="S166" s="14">
        <f t="shared" ca="1" si="36"/>
        <v>214</v>
      </c>
      <c r="T166" s="14">
        <f t="shared" ca="1" si="36"/>
        <v>206</v>
      </c>
      <c r="U166" s="14">
        <f t="shared" ca="1" si="36"/>
        <v>258</v>
      </c>
      <c r="V166" s="14">
        <f t="shared" ca="1" si="36"/>
        <v>181</v>
      </c>
      <c r="W166" s="14">
        <f t="shared" ca="1" si="36"/>
        <v>169</v>
      </c>
      <c r="X166" s="14">
        <f t="shared" ca="1" si="36"/>
        <v>127</v>
      </c>
      <c r="Y166" s="14">
        <f t="shared" ca="1" si="36"/>
        <v>641</v>
      </c>
      <c r="Z166" s="14">
        <f t="shared" ca="1" si="36"/>
        <v>514</v>
      </c>
      <c r="AA166" s="14"/>
    </row>
    <row r="167" spans="1:27" ht="15" customHeight="1" x14ac:dyDescent="0.25">
      <c r="A167" s="182" t="s">
        <v>224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320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 customHeight="1" x14ac:dyDescent="0.25">
      <c r="A168" s="182" t="s">
        <v>337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320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" customHeight="1" x14ac:dyDescent="0.25">
      <c r="A169" s="182" t="s">
        <v>188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320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" customHeight="1" x14ac:dyDescent="0.25">
      <c r="A170" s="183"/>
      <c r="B170" s="183" t="s">
        <v>338</v>
      </c>
      <c r="C170" s="183">
        <v>12</v>
      </c>
      <c r="D170" s="183" t="s">
        <v>190</v>
      </c>
      <c r="E170" s="183" t="s">
        <v>339</v>
      </c>
      <c r="F170" s="183"/>
      <c r="G170" s="183">
        <v>15</v>
      </c>
      <c r="H170" s="183">
        <v>11</v>
      </c>
      <c r="I170" s="183">
        <v>7</v>
      </c>
      <c r="J170" s="183">
        <f t="shared" ref="J170:J197" ca="1" si="37">INDIRECT(CONCATENATE("G", ROW())) + INDIRECT(CONCATENATE("H", ROW())) + INDIRECT(CONCATENATE("I", ROW()))</f>
        <v>33</v>
      </c>
      <c r="K170" s="183">
        <v>401</v>
      </c>
      <c r="L170" s="183">
        <v>173</v>
      </c>
      <c r="M170" s="183">
        <v>263</v>
      </c>
      <c r="N170" s="183">
        <v>130</v>
      </c>
      <c r="O170" s="183">
        <v>134</v>
      </c>
      <c r="P170" s="183">
        <v>75</v>
      </c>
      <c r="Q170" s="329">
        <f t="shared" ref="Q170:Q197" ca="1" si="38">INDIRECT(CONCATENATE("K", ROW())) + INDIRECT(CONCATENATE("M", ROW())) + INDIRECT(CONCATENATE("O", ROW()))</f>
        <v>798</v>
      </c>
      <c r="R170" s="183">
        <f t="shared" ref="R170:R197" ca="1" si="39">INDIRECT(CONCATENATE("L", ROW())) + INDIRECT(CONCATENATE("N", ROW())) + INDIRECT(CONCATENATE("P", ROW()))</f>
        <v>378</v>
      </c>
      <c r="S170" s="183">
        <v>16</v>
      </c>
      <c r="T170" s="183">
        <v>16</v>
      </c>
      <c r="U170" s="183">
        <v>28</v>
      </c>
      <c r="V170" s="183">
        <v>20</v>
      </c>
      <c r="W170" s="183">
        <v>7</v>
      </c>
      <c r="X170" s="183">
        <v>7</v>
      </c>
      <c r="Y170" s="183">
        <f t="shared" ref="Y170:Y197" ca="1" si="40">INDIRECT(CONCATENATE("S", ROW())) + INDIRECT(CONCATENATE("U", ROW())) + INDIRECT(CONCATENATE("W", ROW()))</f>
        <v>51</v>
      </c>
      <c r="Z170" s="183">
        <f t="shared" ref="Z170:Z197" ca="1" si="41">INDIRECT(CONCATENATE("T", ROW())) + INDIRECT(CONCATENATE("V", ROW())) + INDIRECT(CONCATENATE("X", ROW()))</f>
        <v>43</v>
      </c>
      <c r="AA170" s="14"/>
    </row>
    <row r="171" spans="1:27" ht="15" customHeight="1" x14ac:dyDescent="0.25">
      <c r="A171" s="183"/>
      <c r="B171" s="183" t="s">
        <v>338</v>
      </c>
      <c r="C171" s="183">
        <v>12</v>
      </c>
      <c r="D171" s="183" t="s">
        <v>190</v>
      </c>
      <c r="E171" s="183" t="s">
        <v>340</v>
      </c>
      <c r="F171" s="183"/>
      <c r="G171" s="183">
        <v>17</v>
      </c>
      <c r="H171" s="183">
        <v>10</v>
      </c>
      <c r="I171" s="183">
        <v>8</v>
      </c>
      <c r="J171" s="183">
        <f t="shared" ca="1" si="37"/>
        <v>35</v>
      </c>
      <c r="K171" s="183">
        <v>553</v>
      </c>
      <c r="L171" s="183">
        <v>254</v>
      </c>
      <c r="M171" s="183">
        <v>296</v>
      </c>
      <c r="N171" s="183">
        <v>153</v>
      </c>
      <c r="O171" s="183">
        <v>188</v>
      </c>
      <c r="P171" s="183">
        <v>109</v>
      </c>
      <c r="Q171" s="329">
        <f t="shared" ca="1" si="38"/>
        <v>1037</v>
      </c>
      <c r="R171" s="183">
        <f t="shared" ca="1" si="39"/>
        <v>516</v>
      </c>
      <c r="S171" s="183">
        <v>18</v>
      </c>
      <c r="T171" s="183">
        <v>16</v>
      </c>
      <c r="U171" s="183">
        <v>20</v>
      </c>
      <c r="V171" s="183">
        <v>19</v>
      </c>
      <c r="W171" s="183">
        <v>17</v>
      </c>
      <c r="X171" s="183">
        <v>11</v>
      </c>
      <c r="Y171" s="183">
        <f t="shared" ca="1" si="40"/>
        <v>55</v>
      </c>
      <c r="Z171" s="183">
        <f t="shared" ca="1" si="41"/>
        <v>46</v>
      </c>
      <c r="AA171" s="14"/>
    </row>
    <row r="172" spans="1:27" ht="15" customHeight="1" x14ac:dyDescent="0.25">
      <c r="A172" s="183"/>
      <c r="B172" s="183" t="s">
        <v>338</v>
      </c>
      <c r="C172" s="183">
        <v>12</v>
      </c>
      <c r="D172" s="183" t="s">
        <v>196</v>
      </c>
      <c r="E172" s="183" t="s">
        <v>341</v>
      </c>
      <c r="F172" s="183">
        <v>360</v>
      </c>
      <c r="G172" s="183">
        <v>9</v>
      </c>
      <c r="H172" s="183">
        <v>7</v>
      </c>
      <c r="I172" s="183">
        <v>4</v>
      </c>
      <c r="J172" s="183">
        <f t="shared" ca="1" si="37"/>
        <v>20</v>
      </c>
      <c r="K172" s="183">
        <v>163</v>
      </c>
      <c r="L172" s="183">
        <v>87</v>
      </c>
      <c r="M172" s="183">
        <v>136</v>
      </c>
      <c r="N172" s="183">
        <v>63</v>
      </c>
      <c r="O172" s="183">
        <v>82</v>
      </c>
      <c r="P172" s="183">
        <v>45</v>
      </c>
      <c r="Q172" s="329">
        <f t="shared" ca="1" si="38"/>
        <v>381</v>
      </c>
      <c r="R172" s="183">
        <f t="shared" ca="1" si="39"/>
        <v>195</v>
      </c>
      <c r="S172" s="183">
        <v>9</v>
      </c>
      <c r="T172" s="183">
        <v>9</v>
      </c>
      <c r="U172" s="183">
        <v>21</v>
      </c>
      <c r="V172" s="183">
        <v>16</v>
      </c>
      <c r="W172" s="183"/>
      <c r="X172" s="183"/>
      <c r="Y172" s="183">
        <f t="shared" ca="1" si="40"/>
        <v>30</v>
      </c>
      <c r="Z172" s="183">
        <f t="shared" ca="1" si="41"/>
        <v>25</v>
      </c>
      <c r="AA172" s="14"/>
    </row>
    <row r="173" spans="1:27" ht="15" customHeight="1" x14ac:dyDescent="0.25">
      <c r="A173" s="183"/>
      <c r="B173" s="183" t="s">
        <v>338</v>
      </c>
      <c r="C173" s="183">
        <v>5</v>
      </c>
      <c r="D173" s="183" t="s">
        <v>202</v>
      </c>
      <c r="E173" s="183" t="s">
        <v>342</v>
      </c>
      <c r="F173" s="183">
        <v>340</v>
      </c>
      <c r="G173" s="183">
        <v>4</v>
      </c>
      <c r="H173" s="183"/>
      <c r="I173" s="183"/>
      <c r="J173" s="183">
        <f t="shared" ca="1" si="37"/>
        <v>4</v>
      </c>
      <c r="K173" s="183">
        <v>16</v>
      </c>
      <c r="L173" s="183">
        <v>8</v>
      </c>
      <c r="M173" s="183"/>
      <c r="N173" s="183"/>
      <c r="O173" s="183"/>
      <c r="P173" s="183"/>
      <c r="Q173" s="329">
        <f t="shared" ca="1" si="38"/>
        <v>16</v>
      </c>
      <c r="R173" s="183">
        <f t="shared" ca="1" si="39"/>
        <v>8</v>
      </c>
      <c r="S173" s="183">
        <v>4</v>
      </c>
      <c r="T173" s="183">
        <v>4</v>
      </c>
      <c r="U173" s="183"/>
      <c r="V173" s="183"/>
      <c r="W173" s="183"/>
      <c r="X173" s="183"/>
      <c r="Y173" s="183">
        <f t="shared" ca="1" si="40"/>
        <v>4</v>
      </c>
      <c r="Z173" s="183">
        <f t="shared" ca="1" si="41"/>
        <v>4</v>
      </c>
      <c r="AA173" s="14"/>
    </row>
    <row r="174" spans="1:27" ht="15" customHeight="1" x14ac:dyDescent="0.25">
      <c r="A174" s="183"/>
      <c r="B174" s="183" t="s">
        <v>338</v>
      </c>
      <c r="C174" s="183">
        <v>12</v>
      </c>
      <c r="D174" s="183" t="s">
        <v>190</v>
      </c>
      <c r="E174" s="183" t="s">
        <v>343</v>
      </c>
      <c r="F174" s="183"/>
      <c r="G174" s="183"/>
      <c r="H174" s="183"/>
      <c r="I174" s="183">
        <v>3</v>
      </c>
      <c r="J174" s="183">
        <f t="shared" ca="1" si="37"/>
        <v>3</v>
      </c>
      <c r="K174" s="183"/>
      <c r="L174" s="183"/>
      <c r="M174" s="183"/>
      <c r="N174" s="183"/>
      <c r="O174" s="183">
        <v>72</v>
      </c>
      <c r="P174" s="183">
        <v>57</v>
      </c>
      <c r="Q174" s="329">
        <f t="shared" ca="1" si="38"/>
        <v>72</v>
      </c>
      <c r="R174" s="183">
        <f t="shared" ca="1" si="39"/>
        <v>57</v>
      </c>
      <c r="S174" s="183"/>
      <c r="T174" s="183"/>
      <c r="U174" s="183"/>
      <c r="V174" s="183"/>
      <c r="W174" s="183">
        <v>4</v>
      </c>
      <c r="X174" s="183">
        <v>4</v>
      </c>
      <c r="Y174" s="183">
        <f t="shared" ca="1" si="40"/>
        <v>4</v>
      </c>
      <c r="Z174" s="183">
        <f t="shared" ca="1" si="41"/>
        <v>4</v>
      </c>
      <c r="AA174" s="14"/>
    </row>
    <row r="175" spans="1:27" ht="15" customHeight="1" x14ac:dyDescent="0.25">
      <c r="A175" s="183"/>
      <c r="B175" s="183" t="s">
        <v>338</v>
      </c>
      <c r="C175" s="183">
        <v>12</v>
      </c>
      <c r="D175" s="183" t="s">
        <v>196</v>
      </c>
      <c r="E175" s="183" t="s">
        <v>344</v>
      </c>
      <c r="F175" s="183">
        <v>146</v>
      </c>
      <c r="G175" s="183">
        <v>10</v>
      </c>
      <c r="H175" s="183">
        <v>8</v>
      </c>
      <c r="I175" s="183">
        <v>6</v>
      </c>
      <c r="J175" s="183">
        <f t="shared" ca="1" si="37"/>
        <v>24</v>
      </c>
      <c r="K175" s="183">
        <v>258</v>
      </c>
      <c r="L175" s="183">
        <v>135</v>
      </c>
      <c r="M175" s="183">
        <v>206</v>
      </c>
      <c r="N175" s="183">
        <v>105</v>
      </c>
      <c r="O175" s="183">
        <v>98</v>
      </c>
      <c r="P175" s="183">
        <v>55</v>
      </c>
      <c r="Q175" s="329">
        <f t="shared" ca="1" si="38"/>
        <v>562</v>
      </c>
      <c r="R175" s="183">
        <f t="shared" ca="1" si="39"/>
        <v>295</v>
      </c>
      <c r="S175" s="183">
        <v>10</v>
      </c>
      <c r="T175" s="183">
        <v>9</v>
      </c>
      <c r="U175" s="183">
        <v>23</v>
      </c>
      <c r="V175" s="183">
        <v>14</v>
      </c>
      <c r="W175" s="183">
        <v>5</v>
      </c>
      <c r="X175" s="183">
        <v>5</v>
      </c>
      <c r="Y175" s="183">
        <f t="shared" ca="1" si="40"/>
        <v>38</v>
      </c>
      <c r="Z175" s="183">
        <f t="shared" ca="1" si="41"/>
        <v>28</v>
      </c>
      <c r="AA175" s="14"/>
    </row>
    <row r="176" spans="1:27" ht="15" customHeight="1" x14ac:dyDescent="0.25">
      <c r="A176" s="183"/>
      <c r="B176" s="183" t="s">
        <v>338</v>
      </c>
      <c r="C176" s="183">
        <v>12</v>
      </c>
      <c r="D176" s="183" t="s">
        <v>196</v>
      </c>
      <c r="E176" s="183" t="s">
        <v>345</v>
      </c>
      <c r="F176" s="183">
        <v>275</v>
      </c>
      <c r="G176" s="183">
        <v>5</v>
      </c>
      <c r="H176" s="183">
        <v>4</v>
      </c>
      <c r="I176" s="183">
        <v>3</v>
      </c>
      <c r="J176" s="183">
        <f t="shared" ca="1" si="37"/>
        <v>12</v>
      </c>
      <c r="K176" s="183">
        <v>132</v>
      </c>
      <c r="L176" s="183">
        <v>72</v>
      </c>
      <c r="M176" s="183">
        <v>70</v>
      </c>
      <c r="N176" s="183">
        <v>34</v>
      </c>
      <c r="O176" s="183">
        <v>50</v>
      </c>
      <c r="P176" s="183">
        <v>25</v>
      </c>
      <c r="Q176" s="329">
        <f t="shared" ca="1" si="38"/>
        <v>252</v>
      </c>
      <c r="R176" s="183">
        <f t="shared" ca="1" si="39"/>
        <v>131</v>
      </c>
      <c r="S176" s="183">
        <v>5</v>
      </c>
      <c r="T176" s="183">
        <v>5</v>
      </c>
      <c r="U176" s="183">
        <v>6</v>
      </c>
      <c r="V176" s="183">
        <v>4</v>
      </c>
      <c r="W176" s="183">
        <v>7</v>
      </c>
      <c r="X176" s="183">
        <v>4</v>
      </c>
      <c r="Y176" s="183">
        <f t="shared" ca="1" si="40"/>
        <v>18</v>
      </c>
      <c r="Z176" s="183">
        <f t="shared" ca="1" si="41"/>
        <v>13</v>
      </c>
      <c r="AA176" s="14"/>
    </row>
    <row r="177" spans="1:27" ht="15" customHeight="1" x14ac:dyDescent="0.25">
      <c r="A177" s="183"/>
      <c r="B177" s="183" t="s">
        <v>338</v>
      </c>
      <c r="C177" s="183">
        <v>12</v>
      </c>
      <c r="D177" s="183" t="s">
        <v>196</v>
      </c>
      <c r="E177" s="183" t="s">
        <v>346</v>
      </c>
      <c r="F177" s="183">
        <v>108</v>
      </c>
      <c r="G177" s="183">
        <v>9</v>
      </c>
      <c r="H177" s="183">
        <v>7</v>
      </c>
      <c r="I177" s="183">
        <v>3</v>
      </c>
      <c r="J177" s="183">
        <f t="shared" ca="1" si="37"/>
        <v>19</v>
      </c>
      <c r="K177" s="183">
        <v>204</v>
      </c>
      <c r="L177" s="183">
        <v>96</v>
      </c>
      <c r="M177" s="183">
        <v>154</v>
      </c>
      <c r="N177" s="183">
        <v>82</v>
      </c>
      <c r="O177" s="183">
        <v>80</v>
      </c>
      <c r="P177" s="183">
        <v>48</v>
      </c>
      <c r="Q177" s="329">
        <f t="shared" ca="1" si="38"/>
        <v>438</v>
      </c>
      <c r="R177" s="183">
        <f t="shared" ca="1" si="39"/>
        <v>226</v>
      </c>
      <c r="S177" s="183">
        <v>9</v>
      </c>
      <c r="T177" s="183">
        <v>9</v>
      </c>
      <c r="U177" s="183">
        <v>13</v>
      </c>
      <c r="V177" s="183">
        <v>9</v>
      </c>
      <c r="W177" s="183">
        <v>4</v>
      </c>
      <c r="X177" s="183">
        <v>2</v>
      </c>
      <c r="Y177" s="183">
        <f t="shared" ca="1" si="40"/>
        <v>26</v>
      </c>
      <c r="Z177" s="183">
        <f t="shared" ca="1" si="41"/>
        <v>20</v>
      </c>
      <c r="AA177" s="14"/>
    </row>
    <row r="178" spans="1:27" ht="15" customHeight="1" x14ac:dyDescent="0.25">
      <c r="A178" s="183"/>
      <c r="B178" s="183" t="s">
        <v>338</v>
      </c>
      <c r="C178" s="183">
        <v>12</v>
      </c>
      <c r="D178" s="183" t="s">
        <v>196</v>
      </c>
      <c r="E178" s="183" t="s">
        <v>347</v>
      </c>
      <c r="F178" s="183">
        <v>90</v>
      </c>
      <c r="G178" s="183">
        <v>5</v>
      </c>
      <c r="H178" s="183">
        <v>4</v>
      </c>
      <c r="I178" s="183">
        <v>3</v>
      </c>
      <c r="J178" s="183">
        <f t="shared" ca="1" si="37"/>
        <v>12</v>
      </c>
      <c r="K178" s="183">
        <v>58</v>
      </c>
      <c r="L178" s="183">
        <v>29</v>
      </c>
      <c r="M178" s="183">
        <v>52</v>
      </c>
      <c r="N178" s="183">
        <v>27</v>
      </c>
      <c r="O178" s="183">
        <v>44</v>
      </c>
      <c r="P178" s="183">
        <v>25</v>
      </c>
      <c r="Q178" s="329">
        <f t="shared" ca="1" si="38"/>
        <v>154</v>
      </c>
      <c r="R178" s="183">
        <f t="shared" ca="1" si="39"/>
        <v>81</v>
      </c>
      <c r="S178" s="183">
        <v>5</v>
      </c>
      <c r="T178" s="183">
        <v>5</v>
      </c>
      <c r="U178" s="183">
        <v>13</v>
      </c>
      <c r="V178" s="183">
        <v>9</v>
      </c>
      <c r="W178" s="183">
        <v>3</v>
      </c>
      <c r="X178" s="183">
        <v>3</v>
      </c>
      <c r="Y178" s="183">
        <f t="shared" ca="1" si="40"/>
        <v>21</v>
      </c>
      <c r="Z178" s="183">
        <f t="shared" ca="1" si="41"/>
        <v>17</v>
      </c>
      <c r="AA178" s="14"/>
    </row>
    <row r="179" spans="1:27" ht="15" customHeight="1" x14ac:dyDescent="0.25">
      <c r="A179" s="183"/>
      <c r="B179" s="183" t="s">
        <v>338</v>
      </c>
      <c r="C179" s="183">
        <v>12</v>
      </c>
      <c r="D179" s="183" t="s">
        <v>196</v>
      </c>
      <c r="E179" s="183" t="s">
        <v>348</v>
      </c>
      <c r="F179" s="183">
        <v>210</v>
      </c>
      <c r="G179" s="183">
        <v>10</v>
      </c>
      <c r="H179" s="183">
        <v>7</v>
      </c>
      <c r="I179" s="183">
        <v>3</v>
      </c>
      <c r="J179" s="183">
        <f t="shared" ca="1" si="37"/>
        <v>20</v>
      </c>
      <c r="K179" s="183">
        <v>173</v>
      </c>
      <c r="L179" s="183">
        <v>84</v>
      </c>
      <c r="M179" s="183">
        <v>132</v>
      </c>
      <c r="N179" s="183">
        <v>60</v>
      </c>
      <c r="O179" s="183">
        <v>64</v>
      </c>
      <c r="P179" s="183">
        <v>34</v>
      </c>
      <c r="Q179" s="329">
        <f t="shared" ca="1" si="38"/>
        <v>369</v>
      </c>
      <c r="R179" s="183">
        <f t="shared" ca="1" si="39"/>
        <v>178</v>
      </c>
      <c r="S179" s="183">
        <v>10</v>
      </c>
      <c r="T179" s="183">
        <v>8</v>
      </c>
      <c r="U179" s="183">
        <v>11</v>
      </c>
      <c r="V179" s="183">
        <v>7</v>
      </c>
      <c r="W179" s="183">
        <v>6</v>
      </c>
      <c r="X179" s="183">
        <v>4</v>
      </c>
      <c r="Y179" s="183">
        <f t="shared" ca="1" si="40"/>
        <v>27</v>
      </c>
      <c r="Z179" s="183">
        <f t="shared" ca="1" si="41"/>
        <v>19</v>
      </c>
      <c r="AA179" s="14"/>
    </row>
    <row r="180" spans="1:27" ht="15" customHeight="1" x14ac:dyDescent="0.25">
      <c r="A180" s="183"/>
      <c r="B180" s="183" t="s">
        <v>338</v>
      </c>
      <c r="C180" s="183">
        <v>12</v>
      </c>
      <c r="D180" s="183" t="s">
        <v>196</v>
      </c>
      <c r="E180" s="183" t="s">
        <v>349</v>
      </c>
      <c r="F180" s="183">
        <v>98</v>
      </c>
      <c r="G180" s="183">
        <v>10</v>
      </c>
      <c r="H180" s="183">
        <v>7</v>
      </c>
      <c r="I180" s="183">
        <v>5</v>
      </c>
      <c r="J180" s="183">
        <f t="shared" ca="1" si="37"/>
        <v>22</v>
      </c>
      <c r="K180" s="183">
        <v>178</v>
      </c>
      <c r="L180" s="183">
        <v>84</v>
      </c>
      <c r="M180" s="183">
        <v>146</v>
      </c>
      <c r="N180" s="183">
        <v>69</v>
      </c>
      <c r="O180" s="183">
        <v>87</v>
      </c>
      <c r="P180" s="183">
        <v>51</v>
      </c>
      <c r="Q180" s="329">
        <f t="shared" ca="1" si="38"/>
        <v>411</v>
      </c>
      <c r="R180" s="183">
        <f t="shared" ca="1" si="39"/>
        <v>204</v>
      </c>
      <c r="S180" s="183">
        <v>10</v>
      </c>
      <c r="T180" s="183">
        <v>10</v>
      </c>
      <c r="U180" s="183">
        <v>16</v>
      </c>
      <c r="V180" s="183">
        <v>10</v>
      </c>
      <c r="W180" s="183">
        <v>5</v>
      </c>
      <c r="X180" s="183">
        <v>5</v>
      </c>
      <c r="Y180" s="183">
        <f t="shared" ca="1" si="40"/>
        <v>31</v>
      </c>
      <c r="Z180" s="183">
        <f t="shared" ca="1" si="41"/>
        <v>25</v>
      </c>
      <c r="AA180" s="14"/>
    </row>
    <row r="181" spans="1:27" ht="15" customHeight="1" x14ac:dyDescent="0.25">
      <c r="A181" s="183"/>
      <c r="B181" s="183" t="s">
        <v>338</v>
      </c>
      <c r="C181" s="183">
        <v>12</v>
      </c>
      <c r="D181" s="183" t="s">
        <v>196</v>
      </c>
      <c r="E181" s="183" t="s">
        <v>350</v>
      </c>
      <c r="F181" s="183">
        <v>110</v>
      </c>
      <c r="G181" s="183">
        <v>5</v>
      </c>
      <c r="H181" s="183">
        <v>4</v>
      </c>
      <c r="I181" s="183">
        <v>1</v>
      </c>
      <c r="J181" s="183">
        <f t="shared" ca="1" si="37"/>
        <v>10</v>
      </c>
      <c r="K181" s="183">
        <v>79</v>
      </c>
      <c r="L181" s="183">
        <v>34</v>
      </c>
      <c r="M181" s="183">
        <v>56</v>
      </c>
      <c r="N181" s="183">
        <v>23</v>
      </c>
      <c r="O181" s="183">
        <v>8</v>
      </c>
      <c r="P181" s="183">
        <v>2</v>
      </c>
      <c r="Q181" s="329">
        <f t="shared" ca="1" si="38"/>
        <v>143</v>
      </c>
      <c r="R181" s="183">
        <f t="shared" ca="1" si="39"/>
        <v>59</v>
      </c>
      <c r="S181" s="183">
        <v>5</v>
      </c>
      <c r="T181" s="183">
        <v>5</v>
      </c>
      <c r="U181" s="183">
        <v>9</v>
      </c>
      <c r="V181" s="183">
        <v>4</v>
      </c>
      <c r="W181" s="183"/>
      <c r="X181" s="183"/>
      <c r="Y181" s="183">
        <f t="shared" ca="1" si="40"/>
        <v>14</v>
      </c>
      <c r="Z181" s="183">
        <f t="shared" ca="1" si="41"/>
        <v>9</v>
      </c>
      <c r="AA181" s="14"/>
    </row>
    <row r="182" spans="1:27" ht="15" customHeight="1" x14ac:dyDescent="0.25">
      <c r="A182" s="183"/>
      <c r="B182" s="183" t="s">
        <v>338</v>
      </c>
      <c r="C182" s="183">
        <v>12</v>
      </c>
      <c r="D182" s="183" t="s">
        <v>190</v>
      </c>
      <c r="E182" s="183" t="s">
        <v>351</v>
      </c>
      <c r="F182" s="183"/>
      <c r="G182" s="183">
        <v>28</v>
      </c>
      <c r="H182" s="183">
        <v>16</v>
      </c>
      <c r="I182" s="183">
        <v>11</v>
      </c>
      <c r="J182" s="183">
        <f t="shared" ca="1" si="37"/>
        <v>55</v>
      </c>
      <c r="K182" s="183">
        <v>986</v>
      </c>
      <c r="L182" s="183">
        <v>491</v>
      </c>
      <c r="M182" s="183">
        <v>597</v>
      </c>
      <c r="N182" s="183">
        <v>294</v>
      </c>
      <c r="O182" s="183">
        <v>357</v>
      </c>
      <c r="P182" s="183">
        <v>214</v>
      </c>
      <c r="Q182" s="329">
        <f t="shared" ca="1" si="38"/>
        <v>1940</v>
      </c>
      <c r="R182" s="183">
        <f t="shared" ca="1" si="39"/>
        <v>999</v>
      </c>
      <c r="S182" s="183">
        <v>28</v>
      </c>
      <c r="T182" s="183">
        <v>28</v>
      </c>
      <c r="U182" s="183">
        <v>28</v>
      </c>
      <c r="V182" s="183">
        <v>21</v>
      </c>
      <c r="W182" s="183">
        <v>22</v>
      </c>
      <c r="X182" s="183">
        <v>16</v>
      </c>
      <c r="Y182" s="183">
        <f t="shared" ca="1" si="40"/>
        <v>78</v>
      </c>
      <c r="Z182" s="183">
        <f t="shared" ca="1" si="41"/>
        <v>65</v>
      </c>
      <c r="AA182" s="14"/>
    </row>
    <row r="183" spans="1:27" ht="15" customHeight="1" x14ac:dyDescent="0.25">
      <c r="A183" s="183"/>
      <c r="B183" s="183" t="s">
        <v>338</v>
      </c>
      <c r="C183" s="183">
        <v>5</v>
      </c>
      <c r="D183" s="183" t="s">
        <v>202</v>
      </c>
      <c r="E183" s="183" t="s">
        <v>352</v>
      </c>
      <c r="F183" s="183">
        <v>84</v>
      </c>
      <c r="G183" s="183">
        <v>4</v>
      </c>
      <c r="H183" s="183"/>
      <c r="I183" s="183"/>
      <c r="J183" s="183">
        <f t="shared" ca="1" si="37"/>
        <v>4</v>
      </c>
      <c r="K183" s="183">
        <v>15</v>
      </c>
      <c r="L183" s="183">
        <v>6</v>
      </c>
      <c r="M183" s="183"/>
      <c r="N183" s="183"/>
      <c r="O183" s="183"/>
      <c r="P183" s="183"/>
      <c r="Q183" s="329">
        <f t="shared" ca="1" si="38"/>
        <v>15</v>
      </c>
      <c r="R183" s="183">
        <f t="shared" ca="1" si="39"/>
        <v>6</v>
      </c>
      <c r="S183" s="183">
        <v>4</v>
      </c>
      <c r="T183" s="183">
        <v>4</v>
      </c>
      <c r="U183" s="183"/>
      <c r="V183" s="183"/>
      <c r="W183" s="183"/>
      <c r="X183" s="183"/>
      <c r="Y183" s="183">
        <f t="shared" ca="1" si="40"/>
        <v>4</v>
      </c>
      <c r="Z183" s="183">
        <f t="shared" ca="1" si="41"/>
        <v>4</v>
      </c>
      <c r="AA183" s="14"/>
    </row>
    <row r="184" spans="1:27" ht="15" customHeight="1" x14ac:dyDescent="0.25">
      <c r="A184" s="183"/>
      <c r="B184" s="183" t="s">
        <v>338</v>
      </c>
      <c r="C184" s="183">
        <v>12</v>
      </c>
      <c r="D184" s="183" t="s">
        <v>196</v>
      </c>
      <c r="E184" s="183" t="s">
        <v>353</v>
      </c>
      <c r="F184" s="183">
        <v>45</v>
      </c>
      <c r="G184" s="183">
        <v>5</v>
      </c>
      <c r="H184" s="183">
        <v>4</v>
      </c>
      <c r="I184" s="183">
        <v>3</v>
      </c>
      <c r="J184" s="183">
        <f t="shared" ca="1" si="37"/>
        <v>12</v>
      </c>
      <c r="K184" s="183">
        <v>47</v>
      </c>
      <c r="L184" s="183">
        <v>24</v>
      </c>
      <c r="M184" s="183">
        <v>49</v>
      </c>
      <c r="N184" s="183">
        <v>23</v>
      </c>
      <c r="O184" s="183">
        <v>17</v>
      </c>
      <c r="P184" s="183">
        <v>10</v>
      </c>
      <c r="Q184" s="329">
        <f t="shared" ca="1" si="38"/>
        <v>113</v>
      </c>
      <c r="R184" s="183">
        <f t="shared" ca="1" si="39"/>
        <v>57</v>
      </c>
      <c r="S184" s="183">
        <v>5</v>
      </c>
      <c r="T184" s="183">
        <v>4</v>
      </c>
      <c r="U184" s="183">
        <v>9</v>
      </c>
      <c r="V184" s="183">
        <v>5</v>
      </c>
      <c r="W184" s="183">
        <v>5</v>
      </c>
      <c r="X184" s="183">
        <v>5</v>
      </c>
      <c r="Y184" s="183">
        <f t="shared" ca="1" si="40"/>
        <v>19</v>
      </c>
      <c r="Z184" s="183">
        <f t="shared" ca="1" si="41"/>
        <v>14</v>
      </c>
      <c r="AA184" s="14"/>
    </row>
    <row r="185" spans="1:27" ht="15" customHeight="1" x14ac:dyDescent="0.25">
      <c r="A185" s="183"/>
      <c r="B185" s="183" t="s">
        <v>338</v>
      </c>
      <c r="C185" s="183">
        <v>5</v>
      </c>
      <c r="D185" s="183" t="s">
        <v>202</v>
      </c>
      <c r="E185" s="183" t="s">
        <v>354</v>
      </c>
      <c r="F185" s="183">
        <v>275</v>
      </c>
      <c r="G185" s="183">
        <v>2</v>
      </c>
      <c r="H185" s="183"/>
      <c r="I185" s="183"/>
      <c r="J185" s="183">
        <f t="shared" ca="1" si="37"/>
        <v>2</v>
      </c>
      <c r="K185" s="183">
        <v>15</v>
      </c>
      <c r="L185" s="183">
        <v>7</v>
      </c>
      <c r="M185" s="183"/>
      <c r="N185" s="183"/>
      <c r="O185" s="183"/>
      <c r="P185" s="183"/>
      <c r="Q185" s="329">
        <f t="shared" ca="1" si="38"/>
        <v>15</v>
      </c>
      <c r="R185" s="183">
        <f t="shared" ca="1" si="39"/>
        <v>7</v>
      </c>
      <c r="S185" s="183">
        <v>3</v>
      </c>
      <c r="T185" s="183">
        <v>3</v>
      </c>
      <c r="U185" s="183"/>
      <c r="V185" s="183"/>
      <c r="W185" s="183"/>
      <c r="X185" s="183"/>
      <c r="Y185" s="183">
        <f t="shared" ca="1" si="40"/>
        <v>3</v>
      </c>
      <c r="Z185" s="183">
        <f t="shared" ca="1" si="41"/>
        <v>3</v>
      </c>
      <c r="AA185" s="14"/>
    </row>
    <row r="186" spans="1:27" ht="15" customHeight="1" x14ac:dyDescent="0.25">
      <c r="A186" s="183"/>
      <c r="B186" s="183" t="s">
        <v>338</v>
      </c>
      <c r="C186" s="183">
        <v>12</v>
      </c>
      <c r="D186" s="183" t="s">
        <v>196</v>
      </c>
      <c r="E186" s="183" t="s">
        <v>355</v>
      </c>
      <c r="F186" s="183">
        <v>210</v>
      </c>
      <c r="G186" s="183">
        <v>10</v>
      </c>
      <c r="H186" s="183">
        <v>8</v>
      </c>
      <c r="I186" s="183">
        <v>4</v>
      </c>
      <c r="J186" s="183">
        <f t="shared" ca="1" si="37"/>
        <v>22</v>
      </c>
      <c r="K186" s="183">
        <v>214</v>
      </c>
      <c r="L186" s="183">
        <v>107</v>
      </c>
      <c r="M186" s="183">
        <v>137</v>
      </c>
      <c r="N186" s="183">
        <v>79</v>
      </c>
      <c r="O186" s="183">
        <v>88</v>
      </c>
      <c r="P186" s="183">
        <v>45</v>
      </c>
      <c r="Q186" s="329">
        <f t="shared" ca="1" si="38"/>
        <v>439</v>
      </c>
      <c r="R186" s="183">
        <f t="shared" ca="1" si="39"/>
        <v>231</v>
      </c>
      <c r="S186" s="183">
        <v>10</v>
      </c>
      <c r="T186" s="183">
        <v>10</v>
      </c>
      <c r="U186" s="183">
        <v>12</v>
      </c>
      <c r="V186" s="183">
        <v>8</v>
      </c>
      <c r="W186" s="183">
        <v>7</v>
      </c>
      <c r="X186" s="183">
        <v>6</v>
      </c>
      <c r="Y186" s="183">
        <f t="shared" ca="1" si="40"/>
        <v>29</v>
      </c>
      <c r="Z186" s="183">
        <f t="shared" ca="1" si="41"/>
        <v>24</v>
      </c>
      <c r="AA186" s="14"/>
    </row>
    <row r="187" spans="1:27" ht="15" customHeight="1" x14ac:dyDescent="0.25">
      <c r="A187" s="183"/>
      <c r="B187" s="183" t="s">
        <v>338</v>
      </c>
      <c r="C187" s="183">
        <v>12</v>
      </c>
      <c r="D187" s="183" t="s">
        <v>196</v>
      </c>
      <c r="E187" s="183" t="s">
        <v>356</v>
      </c>
      <c r="F187" s="183">
        <v>145</v>
      </c>
      <c r="G187" s="183">
        <v>10</v>
      </c>
      <c r="H187" s="183">
        <v>6</v>
      </c>
      <c r="I187" s="183">
        <v>4</v>
      </c>
      <c r="J187" s="183">
        <f t="shared" ca="1" si="37"/>
        <v>20</v>
      </c>
      <c r="K187" s="183">
        <v>178</v>
      </c>
      <c r="L187" s="183">
        <v>75</v>
      </c>
      <c r="M187" s="183">
        <v>120</v>
      </c>
      <c r="N187" s="183">
        <v>48</v>
      </c>
      <c r="O187" s="183">
        <v>70</v>
      </c>
      <c r="P187" s="183">
        <v>37</v>
      </c>
      <c r="Q187" s="329">
        <f t="shared" ca="1" si="38"/>
        <v>368</v>
      </c>
      <c r="R187" s="183">
        <f t="shared" ca="1" si="39"/>
        <v>160</v>
      </c>
      <c r="S187" s="183">
        <v>10</v>
      </c>
      <c r="T187" s="183">
        <v>10</v>
      </c>
      <c r="U187" s="183">
        <v>14</v>
      </c>
      <c r="V187" s="183">
        <v>13</v>
      </c>
      <c r="W187" s="183">
        <v>5</v>
      </c>
      <c r="X187" s="183">
        <v>3</v>
      </c>
      <c r="Y187" s="183">
        <f t="shared" ca="1" si="40"/>
        <v>29</v>
      </c>
      <c r="Z187" s="183">
        <f t="shared" ca="1" si="41"/>
        <v>26</v>
      </c>
      <c r="AA187" s="14"/>
    </row>
    <row r="188" spans="1:27" ht="15" customHeight="1" x14ac:dyDescent="0.25">
      <c r="A188" s="183"/>
      <c r="B188" s="183" t="s">
        <v>338</v>
      </c>
      <c r="C188" s="183">
        <v>9</v>
      </c>
      <c r="D188" s="183" t="s">
        <v>196</v>
      </c>
      <c r="E188" s="183" t="s">
        <v>357</v>
      </c>
      <c r="F188" s="183">
        <v>210</v>
      </c>
      <c r="G188" s="183">
        <v>10</v>
      </c>
      <c r="H188" s="183">
        <v>7</v>
      </c>
      <c r="I188" s="183"/>
      <c r="J188" s="183">
        <f t="shared" ca="1" si="37"/>
        <v>17</v>
      </c>
      <c r="K188" s="183">
        <v>175</v>
      </c>
      <c r="L188" s="183">
        <v>79</v>
      </c>
      <c r="M188" s="183">
        <v>141</v>
      </c>
      <c r="N188" s="183">
        <v>68</v>
      </c>
      <c r="O188" s="183"/>
      <c r="P188" s="183"/>
      <c r="Q188" s="329">
        <f t="shared" ca="1" si="38"/>
        <v>316</v>
      </c>
      <c r="R188" s="183">
        <f t="shared" ca="1" si="39"/>
        <v>147</v>
      </c>
      <c r="S188" s="183">
        <v>10</v>
      </c>
      <c r="T188" s="183">
        <v>10</v>
      </c>
      <c r="U188" s="183">
        <v>14</v>
      </c>
      <c r="V188" s="183">
        <v>11</v>
      </c>
      <c r="W188" s="183"/>
      <c r="X188" s="183"/>
      <c r="Y188" s="183">
        <f t="shared" ca="1" si="40"/>
        <v>24</v>
      </c>
      <c r="Z188" s="183">
        <f t="shared" ca="1" si="41"/>
        <v>21</v>
      </c>
      <c r="AA188" s="14"/>
    </row>
    <row r="189" spans="1:27" ht="15" customHeight="1" x14ac:dyDescent="0.25">
      <c r="A189" s="183"/>
      <c r="B189" s="183" t="s">
        <v>338</v>
      </c>
      <c r="C189" s="183">
        <v>12</v>
      </c>
      <c r="D189" s="183" t="s">
        <v>196</v>
      </c>
      <c r="E189" s="183" t="s">
        <v>358</v>
      </c>
      <c r="F189" s="183">
        <v>110</v>
      </c>
      <c r="G189" s="183">
        <v>5</v>
      </c>
      <c r="H189" s="183">
        <v>4</v>
      </c>
      <c r="I189" s="183">
        <v>3</v>
      </c>
      <c r="J189" s="183">
        <f t="shared" ca="1" si="37"/>
        <v>12</v>
      </c>
      <c r="K189" s="183">
        <v>86</v>
      </c>
      <c r="L189" s="183">
        <v>41</v>
      </c>
      <c r="M189" s="183">
        <v>55</v>
      </c>
      <c r="N189" s="183">
        <v>31</v>
      </c>
      <c r="O189" s="183">
        <v>41</v>
      </c>
      <c r="P189" s="183">
        <v>17</v>
      </c>
      <c r="Q189" s="329">
        <f t="shared" ca="1" si="38"/>
        <v>182</v>
      </c>
      <c r="R189" s="183">
        <f t="shared" ca="1" si="39"/>
        <v>89</v>
      </c>
      <c r="S189" s="183">
        <v>5</v>
      </c>
      <c r="T189" s="183">
        <v>5</v>
      </c>
      <c r="U189" s="183">
        <v>5</v>
      </c>
      <c r="V189" s="183">
        <v>2</v>
      </c>
      <c r="W189" s="183">
        <v>11</v>
      </c>
      <c r="X189" s="183">
        <v>9</v>
      </c>
      <c r="Y189" s="183">
        <f t="shared" ca="1" si="40"/>
        <v>21</v>
      </c>
      <c r="Z189" s="183">
        <f t="shared" ca="1" si="41"/>
        <v>16</v>
      </c>
      <c r="AA189" s="14"/>
    </row>
    <row r="190" spans="1:27" ht="15" customHeight="1" x14ac:dyDescent="0.25">
      <c r="A190" s="183"/>
      <c r="B190" s="183" t="s">
        <v>338</v>
      </c>
      <c r="C190" s="183">
        <v>12</v>
      </c>
      <c r="D190" s="183" t="s">
        <v>190</v>
      </c>
      <c r="E190" s="183" t="s">
        <v>359</v>
      </c>
      <c r="F190" s="183"/>
      <c r="G190" s="183">
        <v>10</v>
      </c>
      <c r="H190" s="183">
        <v>8</v>
      </c>
      <c r="I190" s="183">
        <v>6</v>
      </c>
      <c r="J190" s="183">
        <f t="shared" ca="1" si="37"/>
        <v>24</v>
      </c>
      <c r="K190" s="183">
        <v>329</v>
      </c>
      <c r="L190" s="183">
        <v>171</v>
      </c>
      <c r="M190" s="183">
        <v>262</v>
      </c>
      <c r="N190" s="183">
        <v>129</v>
      </c>
      <c r="O190" s="183">
        <v>137</v>
      </c>
      <c r="P190" s="183">
        <v>72</v>
      </c>
      <c r="Q190" s="329">
        <f t="shared" ca="1" si="38"/>
        <v>728</v>
      </c>
      <c r="R190" s="183">
        <f t="shared" ca="1" si="39"/>
        <v>372</v>
      </c>
      <c r="S190" s="183">
        <v>10</v>
      </c>
      <c r="T190" s="183">
        <v>10</v>
      </c>
      <c r="U190" s="183">
        <v>17</v>
      </c>
      <c r="V190" s="183">
        <v>10</v>
      </c>
      <c r="W190" s="183">
        <v>11</v>
      </c>
      <c r="X190" s="183">
        <v>8</v>
      </c>
      <c r="Y190" s="183">
        <f t="shared" ca="1" si="40"/>
        <v>38</v>
      </c>
      <c r="Z190" s="183">
        <f t="shared" ca="1" si="41"/>
        <v>28</v>
      </c>
      <c r="AA190" s="14"/>
    </row>
    <row r="191" spans="1:27" ht="15" customHeight="1" x14ac:dyDescent="0.25">
      <c r="A191" s="183"/>
      <c r="B191" s="183" t="s">
        <v>338</v>
      </c>
      <c r="C191" s="183">
        <v>9</v>
      </c>
      <c r="D191" s="183" t="s">
        <v>196</v>
      </c>
      <c r="E191" s="183" t="s">
        <v>360</v>
      </c>
      <c r="F191" s="183">
        <v>215</v>
      </c>
      <c r="G191" s="183">
        <v>10</v>
      </c>
      <c r="H191" s="183">
        <v>8</v>
      </c>
      <c r="I191" s="183"/>
      <c r="J191" s="183">
        <f t="shared" ca="1" si="37"/>
        <v>18</v>
      </c>
      <c r="K191" s="183">
        <v>181</v>
      </c>
      <c r="L191" s="183">
        <v>84</v>
      </c>
      <c r="M191" s="183">
        <v>141</v>
      </c>
      <c r="N191" s="183">
        <v>64</v>
      </c>
      <c r="O191" s="183"/>
      <c r="P191" s="183"/>
      <c r="Q191" s="329">
        <f t="shared" ca="1" si="38"/>
        <v>322</v>
      </c>
      <c r="R191" s="183">
        <f t="shared" ca="1" si="39"/>
        <v>148</v>
      </c>
      <c r="S191" s="183">
        <v>10</v>
      </c>
      <c r="T191" s="183">
        <v>10</v>
      </c>
      <c r="U191" s="183">
        <v>15</v>
      </c>
      <c r="V191" s="183">
        <v>11</v>
      </c>
      <c r="W191" s="183"/>
      <c r="X191" s="183"/>
      <c r="Y191" s="183">
        <f t="shared" ca="1" si="40"/>
        <v>25</v>
      </c>
      <c r="Z191" s="183">
        <f t="shared" ca="1" si="41"/>
        <v>21</v>
      </c>
      <c r="AA191" s="14"/>
    </row>
    <row r="192" spans="1:27" ht="15" customHeight="1" x14ac:dyDescent="0.25">
      <c r="A192" s="183"/>
      <c r="B192" s="183" t="s">
        <v>338</v>
      </c>
      <c r="C192" s="183">
        <v>12</v>
      </c>
      <c r="D192" s="183" t="s">
        <v>196</v>
      </c>
      <c r="E192" s="183" t="s">
        <v>361</v>
      </c>
      <c r="F192" s="183">
        <v>189</v>
      </c>
      <c r="G192" s="183">
        <v>10</v>
      </c>
      <c r="H192" s="183">
        <v>6</v>
      </c>
      <c r="I192" s="183">
        <v>4</v>
      </c>
      <c r="J192" s="183">
        <f t="shared" ca="1" si="37"/>
        <v>20</v>
      </c>
      <c r="K192" s="183">
        <v>246</v>
      </c>
      <c r="L192" s="183">
        <v>125</v>
      </c>
      <c r="M192" s="183">
        <v>145</v>
      </c>
      <c r="N192" s="183">
        <v>77</v>
      </c>
      <c r="O192" s="183">
        <v>61</v>
      </c>
      <c r="P192" s="183">
        <v>35</v>
      </c>
      <c r="Q192" s="329">
        <f t="shared" ca="1" si="38"/>
        <v>452</v>
      </c>
      <c r="R192" s="183">
        <f t="shared" ca="1" si="39"/>
        <v>237</v>
      </c>
      <c r="S192" s="183">
        <v>10</v>
      </c>
      <c r="T192" s="183">
        <v>9</v>
      </c>
      <c r="U192" s="183">
        <v>4</v>
      </c>
      <c r="V192" s="183">
        <v>3</v>
      </c>
      <c r="W192" s="183">
        <v>13</v>
      </c>
      <c r="X192" s="183">
        <v>12</v>
      </c>
      <c r="Y192" s="183">
        <f t="shared" ca="1" si="40"/>
        <v>27</v>
      </c>
      <c r="Z192" s="183">
        <f t="shared" ca="1" si="41"/>
        <v>24</v>
      </c>
      <c r="AA192" s="14"/>
    </row>
    <row r="193" spans="1:27" ht="15" customHeight="1" x14ac:dyDescent="0.25">
      <c r="A193" s="183"/>
      <c r="B193" s="183" t="s">
        <v>338</v>
      </c>
      <c r="C193" s="183">
        <v>12</v>
      </c>
      <c r="D193" s="183" t="s">
        <v>196</v>
      </c>
      <c r="E193" s="183" t="s">
        <v>362</v>
      </c>
      <c r="F193" s="183">
        <v>350</v>
      </c>
      <c r="G193" s="183">
        <v>10</v>
      </c>
      <c r="H193" s="183">
        <v>7</v>
      </c>
      <c r="I193" s="183">
        <v>3</v>
      </c>
      <c r="J193" s="183">
        <f t="shared" ca="1" si="37"/>
        <v>20</v>
      </c>
      <c r="K193" s="183">
        <v>220</v>
      </c>
      <c r="L193" s="183">
        <v>109</v>
      </c>
      <c r="M193" s="183">
        <v>180</v>
      </c>
      <c r="N193" s="183">
        <v>87</v>
      </c>
      <c r="O193" s="183">
        <v>45</v>
      </c>
      <c r="P193" s="183">
        <v>27</v>
      </c>
      <c r="Q193" s="329">
        <f t="shared" ca="1" si="38"/>
        <v>445</v>
      </c>
      <c r="R193" s="183">
        <f t="shared" ca="1" si="39"/>
        <v>223</v>
      </c>
      <c r="S193" s="183">
        <v>10</v>
      </c>
      <c r="T193" s="183">
        <v>10</v>
      </c>
      <c r="U193" s="183">
        <v>16</v>
      </c>
      <c r="V193" s="183">
        <v>12</v>
      </c>
      <c r="W193" s="183"/>
      <c r="X193" s="183"/>
      <c r="Y193" s="183">
        <f t="shared" ca="1" si="40"/>
        <v>26</v>
      </c>
      <c r="Z193" s="183">
        <f t="shared" ca="1" si="41"/>
        <v>22</v>
      </c>
      <c r="AA193" s="14"/>
    </row>
    <row r="194" spans="1:27" ht="15" customHeight="1" x14ac:dyDescent="0.25">
      <c r="A194" s="183"/>
      <c r="B194" s="183" t="s">
        <v>338</v>
      </c>
      <c r="C194" s="183">
        <v>12</v>
      </c>
      <c r="D194" s="183" t="s">
        <v>196</v>
      </c>
      <c r="E194" s="183" t="s">
        <v>363</v>
      </c>
      <c r="F194" s="183">
        <v>234</v>
      </c>
      <c r="G194" s="183">
        <v>10</v>
      </c>
      <c r="H194" s="183">
        <v>7</v>
      </c>
      <c r="I194" s="183">
        <v>3</v>
      </c>
      <c r="J194" s="183">
        <f t="shared" ca="1" si="37"/>
        <v>20</v>
      </c>
      <c r="K194" s="183">
        <v>196</v>
      </c>
      <c r="L194" s="183">
        <v>84</v>
      </c>
      <c r="M194" s="183">
        <v>134</v>
      </c>
      <c r="N194" s="183">
        <v>57</v>
      </c>
      <c r="O194" s="183">
        <v>72</v>
      </c>
      <c r="P194" s="183">
        <v>45</v>
      </c>
      <c r="Q194" s="329">
        <f t="shared" ca="1" si="38"/>
        <v>402</v>
      </c>
      <c r="R194" s="183">
        <f t="shared" ca="1" si="39"/>
        <v>186</v>
      </c>
      <c r="S194" s="183">
        <v>10</v>
      </c>
      <c r="T194" s="183">
        <v>10</v>
      </c>
      <c r="U194" s="183">
        <v>4</v>
      </c>
      <c r="V194" s="183">
        <v>3</v>
      </c>
      <c r="W194" s="183">
        <v>15</v>
      </c>
      <c r="X194" s="183">
        <v>13</v>
      </c>
      <c r="Y194" s="183">
        <f t="shared" ca="1" si="40"/>
        <v>29</v>
      </c>
      <c r="Z194" s="183">
        <f t="shared" ca="1" si="41"/>
        <v>26</v>
      </c>
      <c r="AA194" s="14"/>
    </row>
    <row r="195" spans="1:27" ht="15" customHeight="1" x14ac:dyDescent="0.25">
      <c r="A195" s="183"/>
      <c r="B195" s="183" t="s">
        <v>338</v>
      </c>
      <c r="C195" s="183">
        <v>12</v>
      </c>
      <c r="D195" s="183" t="s">
        <v>196</v>
      </c>
      <c r="E195" s="183" t="s">
        <v>364</v>
      </c>
      <c r="F195" s="183">
        <v>81</v>
      </c>
      <c r="G195" s="183">
        <v>5</v>
      </c>
      <c r="H195" s="183">
        <v>4</v>
      </c>
      <c r="I195" s="183">
        <v>3</v>
      </c>
      <c r="J195" s="183">
        <f t="shared" ca="1" si="37"/>
        <v>12</v>
      </c>
      <c r="K195" s="183">
        <v>129</v>
      </c>
      <c r="L195" s="183">
        <v>61</v>
      </c>
      <c r="M195" s="183">
        <v>98</v>
      </c>
      <c r="N195" s="183">
        <v>44</v>
      </c>
      <c r="O195" s="183">
        <v>39</v>
      </c>
      <c r="P195" s="183">
        <v>20</v>
      </c>
      <c r="Q195" s="329">
        <f t="shared" ca="1" si="38"/>
        <v>266</v>
      </c>
      <c r="R195" s="183">
        <f t="shared" ca="1" si="39"/>
        <v>125</v>
      </c>
      <c r="S195" s="183">
        <v>5</v>
      </c>
      <c r="T195" s="183">
        <v>5</v>
      </c>
      <c r="U195" s="183">
        <v>1</v>
      </c>
      <c r="V195" s="183"/>
      <c r="W195" s="183">
        <v>10</v>
      </c>
      <c r="X195" s="183">
        <v>7</v>
      </c>
      <c r="Y195" s="183">
        <f t="shared" ca="1" si="40"/>
        <v>16</v>
      </c>
      <c r="Z195" s="183">
        <f t="shared" ca="1" si="41"/>
        <v>12</v>
      </c>
      <c r="AA195" s="14"/>
    </row>
    <row r="196" spans="1:27" ht="15" customHeight="1" x14ac:dyDescent="0.25">
      <c r="A196" s="183"/>
      <c r="B196" s="183" t="s">
        <v>338</v>
      </c>
      <c r="C196" s="183">
        <v>12</v>
      </c>
      <c r="D196" s="183" t="s">
        <v>196</v>
      </c>
      <c r="E196" s="183" t="s">
        <v>365</v>
      </c>
      <c r="F196" s="183">
        <v>274</v>
      </c>
      <c r="G196" s="183">
        <v>10</v>
      </c>
      <c r="H196" s="183">
        <v>8</v>
      </c>
      <c r="I196" s="183">
        <v>3</v>
      </c>
      <c r="J196" s="183">
        <f t="shared" ca="1" si="37"/>
        <v>21</v>
      </c>
      <c r="K196" s="183">
        <v>210</v>
      </c>
      <c r="L196" s="183">
        <v>99</v>
      </c>
      <c r="M196" s="183">
        <v>176</v>
      </c>
      <c r="N196" s="183">
        <v>88</v>
      </c>
      <c r="O196" s="183">
        <v>38</v>
      </c>
      <c r="P196" s="183">
        <v>25</v>
      </c>
      <c r="Q196" s="329">
        <f t="shared" ca="1" si="38"/>
        <v>424</v>
      </c>
      <c r="R196" s="183">
        <f t="shared" ca="1" si="39"/>
        <v>212</v>
      </c>
      <c r="S196" s="183">
        <v>10</v>
      </c>
      <c r="T196" s="183">
        <v>9</v>
      </c>
      <c r="U196" s="183">
        <v>13</v>
      </c>
      <c r="V196" s="183">
        <v>7</v>
      </c>
      <c r="W196" s="183">
        <v>8</v>
      </c>
      <c r="X196" s="183">
        <v>7</v>
      </c>
      <c r="Y196" s="183">
        <f t="shared" ca="1" si="40"/>
        <v>31</v>
      </c>
      <c r="Z196" s="183">
        <f t="shared" ca="1" si="41"/>
        <v>23</v>
      </c>
      <c r="AA196" s="14"/>
    </row>
    <row r="197" spans="1:27" ht="15" customHeight="1" x14ac:dyDescent="0.25">
      <c r="A197" s="183"/>
      <c r="B197" s="183" t="s">
        <v>338</v>
      </c>
      <c r="C197" s="183">
        <v>12</v>
      </c>
      <c r="D197" s="183" t="s">
        <v>190</v>
      </c>
      <c r="E197" s="183" t="s">
        <v>366</v>
      </c>
      <c r="F197" s="183">
        <v>3</v>
      </c>
      <c r="G197" s="183">
        <v>16</v>
      </c>
      <c r="H197" s="183">
        <v>13</v>
      </c>
      <c r="I197" s="183">
        <v>8</v>
      </c>
      <c r="J197" s="183">
        <f t="shared" ca="1" si="37"/>
        <v>37</v>
      </c>
      <c r="K197" s="183">
        <v>346</v>
      </c>
      <c r="L197" s="183">
        <v>161</v>
      </c>
      <c r="M197" s="183">
        <v>330</v>
      </c>
      <c r="N197" s="183">
        <v>150</v>
      </c>
      <c r="O197" s="183">
        <v>165</v>
      </c>
      <c r="P197" s="183">
        <v>92</v>
      </c>
      <c r="Q197" s="329">
        <f t="shared" ca="1" si="38"/>
        <v>841</v>
      </c>
      <c r="R197" s="183">
        <f t="shared" ca="1" si="39"/>
        <v>403</v>
      </c>
      <c r="S197" s="183">
        <v>16</v>
      </c>
      <c r="T197" s="183">
        <v>16</v>
      </c>
      <c r="U197" s="183">
        <v>34</v>
      </c>
      <c r="V197" s="183">
        <v>25</v>
      </c>
      <c r="W197" s="183">
        <v>9</v>
      </c>
      <c r="X197" s="183">
        <v>8</v>
      </c>
      <c r="Y197" s="183">
        <f t="shared" ca="1" si="40"/>
        <v>59</v>
      </c>
      <c r="Z197" s="183">
        <f t="shared" ca="1" si="41"/>
        <v>49</v>
      </c>
      <c r="AA197" s="14"/>
    </row>
    <row r="198" spans="1:27" ht="15" customHeight="1" x14ac:dyDescent="0.25">
      <c r="A198" s="182" t="s">
        <v>223</v>
      </c>
      <c r="B198" s="14"/>
      <c r="C198" s="14">
        <f t="shared" ref="C198:R199" ca="1" si="42">INDIRECT(ADDRESS(170,COLUMN()))+INDIRECT(ADDRESS(171,COLUMN()))+INDIRECT(ADDRESS(172,COLUMN()))+INDIRECT(ADDRESS(173,COLUMN()))+INDIRECT(ADDRESS(174,COLUMN()))+INDIRECT(ADDRESS(175,COLUMN()))+INDIRECT(ADDRESS(176,COLUMN()))+INDIRECT(ADDRESS(177,COLUMN()))+INDIRECT(ADDRESS(178,COLUMN()))+INDIRECT(ADDRESS(179,COLUMN()))+INDIRECT(ADDRESS(180,COLUMN()))+INDIRECT(ADDRESS(181,COLUMN()))+INDIRECT(ADDRESS(182,COLUMN()))+INDIRECT(ADDRESS(183,COLUMN()))+INDIRECT(ADDRESS(184,COLUMN()))+INDIRECT(ADDRESS(185,COLUMN()))+INDIRECT(ADDRESS(186,COLUMN()))+INDIRECT(ADDRESS(187,COLUMN()))+INDIRECT(ADDRESS(188,COLUMN()))+INDIRECT(ADDRESS(189,COLUMN()))+INDIRECT(ADDRESS(190,COLUMN()))+INDIRECT(ADDRESS(191,COLUMN()))+INDIRECT(ADDRESS(192,COLUMN()))+INDIRECT(ADDRESS(193,COLUMN()))+INDIRECT(ADDRESS(194,COLUMN()))+INDIRECT(ADDRESS(195,COLUMN()))+INDIRECT(ADDRESS(196,COLUMN()))+INDIRECT(ADDRESS(197,COLUMN()))</f>
        <v>309</v>
      </c>
      <c r="D198" s="14" t="e">
        <f t="shared" ca="1" si="42"/>
        <v>#VALUE!</v>
      </c>
      <c r="E198" s="14" t="e">
        <f t="shared" ca="1" si="42"/>
        <v>#VALUE!</v>
      </c>
      <c r="F198" s="14">
        <f t="shared" ca="1" si="42"/>
        <v>4162</v>
      </c>
      <c r="G198" s="14">
        <f t="shared" ca="1" si="42"/>
        <v>254</v>
      </c>
      <c r="H198" s="14">
        <f t="shared" ca="1" si="42"/>
        <v>175</v>
      </c>
      <c r="I198" s="14">
        <f t="shared" ca="1" si="42"/>
        <v>101</v>
      </c>
      <c r="J198" s="14">
        <f t="shared" ca="1" si="42"/>
        <v>530</v>
      </c>
      <c r="K198" s="14">
        <f t="shared" ca="1" si="42"/>
        <v>5788</v>
      </c>
      <c r="L198" s="14">
        <f t="shared" ca="1" si="42"/>
        <v>2780</v>
      </c>
      <c r="M198" s="14">
        <f t="shared" ca="1" si="42"/>
        <v>4076</v>
      </c>
      <c r="N198" s="14">
        <f t="shared" ca="1" si="42"/>
        <v>1985</v>
      </c>
      <c r="O198" s="14">
        <f t="shared" ca="1" si="42"/>
        <v>2037</v>
      </c>
      <c r="P198" s="14">
        <f t="shared" ca="1" si="42"/>
        <v>1165</v>
      </c>
      <c r="Q198" s="320">
        <f t="shared" ca="1" si="42"/>
        <v>11901</v>
      </c>
      <c r="R198" s="14">
        <f t="shared" ca="1" si="42"/>
        <v>5930</v>
      </c>
      <c r="S198" s="14">
        <f t="shared" ref="S198:Z199" ca="1" si="43">INDIRECT(ADDRESS(170,COLUMN()))+INDIRECT(ADDRESS(171,COLUMN()))+INDIRECT(ADDRESS(172,COLUMN()))+INDIRECT(ADDRESS(173,COLUMN()))+INDIRECT(ADDRESS(174,COLUMN()))+INDIRECT(ADDRESS(175,COLUMN()))+INDIRECT(ADDRESS(176,COLUMN()))+INDIRECT(ADDRESS(177,COLUMN()))+INDIRECT(ADDRESS(178,COLUMN()))+INDIRECT(ADDRESS(179,COLUMN()))+INDIRECT(ADDRESS(180,COLUMN()))+INDIRECT(ADDRESS(181,COLUMN()))+INDIRECT(ADDRESS(182,COLUMN()))+INDIRECT(ADDRESS(183,COLUMN()))+INDIRECT(ADDRESS(184,COLUMN()))+INDIRECT(ADDRESS(185,COLUMN()))+INDIRECT(ADDRESS(186,COLUMN()))+INDIRECT(ADDRESS(187,COLUMN()))+INDIRECT(ADDRESS(188,COLUMN()))+INDIRECT(ADDRESS(189,COLUMN()))+INDIRECT(ADDRESS(190,COLUMN()))+INDIRECT(ADDRESS(191,COLUMN()))+INDIRECT(ADDRESS(192,COLUMN()))+INDIRECT(ADDRESS(193,COLUMN()))+INDIRECT(ADDRESS(194,COLUMN()))+INDIRECT(ADDRESS(195,COLUMN()))+INDIRECT(ADDRESS(196,COLUMN()))+INDIRECT(ADDRESS(197,COLUMN()))</f>
        <v>257</v>
      </c>
      <c r="T198" s="14">
        <f t="shared" ca="1" si="43"/>
        <v>249</v>
      </c>
      <c r="U198" s="14">
        <f t="shared" ca="1" si="43"/>
        <v>346</v>
      </c>
      <c r="V198" s="14">
        <f t="shared" ca="1" si="43"/>
        <v>243</v>
      </c>
      <c r="W198" s="14">
        <f t="shared" ca="1" si="43"/>
        <v>174</v>
      </c>
      <c r="X198" s="14">
        <f t="shared" ca="1" si="43"/>
        <v>139</v>
      </c>
      <c r="Y198" s="14">
        <f t="shared" ca="1" si="43"/>
        <v>777</v>
      </c>
      <c r="Z198" s="14">
        <f t="shared" ca="1" si="43"/>
        <v>631</v>
      </c>
      <c r="AA198" s="14"/>
    </row>
    <row r="199" spans="1:27" ht="15" customHeight="1" x14ac:dyDescent="0.25">
      <c r="A199" s="182" t="s">
        <v>367</v>
      </c>
      <c r="B199" s="14"/>
      <c r="C199" s="14">
        <f t="shared" ca="1" si="42"/>
        <v>309</v>
      </c>
      <c r="D199" s="14" t="e">
        <f t="shared" ca="1" si="42"/>
        <v>#VALUE!</v>
      </c>
      <c r="E199" s="14" t="e">
        <f t="shared" ca="1" si="42"/>
        <v>#VALUE!</v>
      </c>
      <c r="F199" s="14">
        <f t="shared" ca="1" si="42"/>
        <v>4162</v>
      </c>
      <c r="G199" s="14">
        <f t="shared" ca="1" si="42"/>
        <v>254</v>
      </c>
      <c r="H199" s="14">
        <f t="shared" ca="1" si="42"/>
        <v>175</v>
      </c>
      <c r="I199" s="14">
        <f t="shared" ca="1" si="42"/>
        <v>101</v>
      </c>
      <c r="J199" s="14">
        <f t="shared" ca="1" si="42"/>
        <v>530</v>
      </c>
      <c r="K199" s="14">
        <f t="shared" ca="1" si="42"/>
        <v>5788</v>
      </c>
      <c r="L199" s="14">
        <f t="shared" ca="1" si="42"/>
        <v>2780</v>
      </c>
      <c r="M199" s="14">
        <f t="shared" ca="1" si="42"/>
        <v>4076</v>
      </c>
      <c r="N199" s="14">
        <f t="shared" ca="1" si="42"/>
        <v>1985</v>
      </c>
      <c r="O199" s="14">
        <f t="shared" ca="1" si="42"/>
        <v>2037</v>
      </c>
      <c r="P199" s="14">
        <f t="shared" ca="1" si="42"/>
        <v>1165</v>
      </c>
      <c r="Q199" s="320">
        <f t="shared" ca="1" si="42"/>
        <v>11901</v>
      </c>
      <c r="R199" s="14">
        <f t="shared" ca="1" si="42"/>
        <v>5930</v>
      </c>
      <c r="S199" s="14">
        <f t="shared" ca="1" si="43"/>
        <v>257</v>
      </c>
      <c r="T199" s="14">
        <f t="shared" ca="1" si="43"/>
        <v>249</v>
      </c>
      <c r="U199" s="14">
        <f t="shared" ca="1" si="43"/>
        <v>346</v>
      </c>
      <c r="V199" s="14">
        <f t="shared" ca="1" si="43"/>
        <v>243</v>
      </c>
      <c r="W199" s="14">
        <f t="shared" ca="1" si="43"/>
        <v>174</v>
      </c>
      <c r="X199" s="14">
        <f t="shared" ca="1" si="43"/>
        <v>139</v>
      </c>
      <c r="Y199" s="14">
        <f t="shared" ca="1" si="43"/>
        <v>777</v>
      </c>
      <c r="Z199" s="14">
        <f t="shared" ca="1" si="43"/>
        <v>631</v>
      </c>
      <c r="AA199" s="14"/>
    </row>
    <row r="200" spans="1:27" ht="15" customHeight="1" x14ac:dyDescent="0.25">
      <c r="A200" s="182" t="s">
        <v>224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320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5" customHeight="1" x14ac:dyDescent="0.25">
      <c r="A201" s="182" t="s">
        <v>368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320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5" customHeight="1" x14ac:dyDescent="0.25">
      <c r="A202" s="182" t="s">
        <v>188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320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5" customHeight="1" x14ac:dyDescent="0.25">
      <c r="A203" s="183"/>
      <c r="B203" s="183" t="s">
        <v>369</v>
      </c>
      <c r="C203" s="183">
        <v>12</v>
      </c>
      <c r="D203" s="183" t="s">
        <v>190</v>
      </c>
      <c r="E203" s="183" t="s">
        <v>370</v>
      </c>
      <c r="F203" s="183"/>
      <c r="G203" s="183">
        <v>24</v>
      </c>
      <c r="H203" s="183">
        <v>17</v>
      </c>
      <c r="I203" s="183">
        <v>12</v>
      </c>
      <c r="J203" s="183">
        <f t="shared" ref="J203:J222" ca="1" si="44">INDIRECT(CONCATENATE("G", ROW())) + INDIRECT(CONCATENATE("H", ROW())) + INDIRECT(CONCATENATE("I", ROW()))</f>
        <v>53</v>
      </c>
      <c r="K203" s="183">
        <v>991</v>
      </c>
      <c r="L203" s="183">
        <v>479</v>
      </c>
      <c r="M203" s="183">
        <v>639</v>
      </c>
      <c r="N203" s="183">
        <v>320</v>
      </c>
      <c r="O203" s="183">
        <v>389</v>
      </c>
      <c r="P203" s="183">
        <v>250</v>
      </c>
      <c r="Q203" s="329">
        <f t="shared" ref="Q203:Q222" ca="1" si="45">INDIRECT(CONCATENATE("K", ROW())) + INDIRECT(CONCATENATE("M", ROW())) + INDIRECT(CONCATENATE("O", ROW()))</f>
        <v>2019</v>
      </c>
      <c r="R203" s="183">
        <f t="shared" ref="R203:R222" ca="1" si="46">INDIRECT(CONCATENATE("L", ROW())) + INDIRECT(CONCATENATE("N", ROW())) + INDIRECT(CONCATENATE("P", ROW()))</f>
        <v>1049</v>
      </c>
      <c r="S203" s="183">
        <v>24</v>
      </c>
      <c r="T203" s="183">
        <v>24</v>
      </c>
      <c r="U203" s="183">
        <v>21</v>
      </c>
      <c r="V203" s="183">
        <v>16</v>
      </c>
      <c r="W203" s="183">
        <v>30</v>
      </c>
      <c r="X203" s="183">
        <v>25</v>
      </c>
      <c r="Y203" s="183">
        <f t="shared" ref="Y203:Y222" ca="1" si="47">INDIRECT(CONCATENATE("S", ROW())) + INDIRECT(CONCATENATE("U", ROW())) + INDIRECT(CONCATENATE("W", ROW()))</f>
        <v>75</v>
      </c>
      <c r="Z203" s="183">
        <f t="shared" ref="Z203:Z222" ca="1" si="48">INDIRECT(CONCATENATE("T", ROW())) + INDIRECT(CONCATENATE("V", ROW())) + INDIRECT(CONCATENATE("X", ROW()))</f>
        <v>65</v>
      </c>
      <c r="AA203" s="14"/>
    </row>
    <row r="204" spans="1:27" ht="15" customHeight="1" x14ac:dyDescent="0.25">
      <c r="A204" s="183"/>
      <c r="B204" s="183" t="s">
        <v>369</v>
      </c>
      <c r="C204" s="183">
        <v>12</v>
      </c>
      <c r="D204" s="183" t="s">
        <v>190</v>
      </c>
      <c r="E204" s="183" t="s">
        <v>371</v>
      </c>
      <c r="F204" s="183"/>
      <c r="G204" s="183">
        <v>26</v>
      </c>
      <c r="H204" s="183">
        <v>19</v>
      </c>
      <c r="I204" s="183">
        <v>9</v>
      </c>
      <c r="J204" s="183">
        <f t="shared" ca="1" si="44"/>
        <v>54</v>
      </c>
      <c r="K204" s="183">
        <v>992</v>
      </c>
      <c r="L204" s="183">
        <v>482</v>
      </c>
      <c r="M204" s="183">
        <v>679</v>
      </c>
      <c r="N204" s="183">
        <v>335</v>
      </c>
      <c r="O204" s="183">
        <v>282</v>
      </c>
      <c r="P204" s="183">
        <v>174</v>
      </c>
      <c r="Q204" s="329">
        <f t="shared" ca="1" si="45"/>
        <v>1953</v>
      </c>
      <c r="R204" s="183">
        <f t="shared" ca="1" si="46"/>
        <v>991</v>
      </c>
      <c r="S204" s="183">
        <v>26</v>
      </c>
      <c r="T204" s="183">
        <v>26</v>
      </c>
      <c r="U204" s="183">
        <v>37</v>
      </c>
      <c r="V204" s="183">
        <v>26</v>
      </c>
      <c r="W204" s="183">
        <v>15</v>
      </c>
      <c r="X204" s="183">
        <v>12</v>
      </c>
      <c r="Y204" s="183">
        <f t="shared" ca="1" si="47"/>
        <v>78</v>
      </c>
      <c r="Z204" s="183">
        <f t="shared" ca="1" si="48"/>
        <v>64</v>
      </c>
      <c r="AA204" s="14"/>
    </row>
    <row r="205" spans="1:27" ht="15" customHeight="1" x14ac:dyDescent="0.25">
      <c r="A205" s="183"/>
      <c r="B205" s="183" t="s">
        <v>369</v>
      </c>
      <c r="C205" s="183">
        <v>12</v>
      </c>
      <c r="D205" s="183" t="s">
        <v>190</v>
      </c>
      <c r="E205" s="183" t="s">
        <v>372</v>
      </c>
      <c r="F205" s="183"/>
      <c r="G205" s="183">
        <v>15</v>
      </c>
      <c r="H205" s="183">
        <v>11</v>
      </c>
      <c r="I205" s="183">
        <v>6</v>
      </c>
      <c r="J205" s="183">
        <f t="shared" ca="1" si="44"/>
        <v>32</v>
      </c>
      <c r="K205" s="183">
        <v>486</v>
      </c>
      <c r="L205" s="183">
        <v>232</v>
      </c>
      <c r="M205" s="183">
        <v>291</v>
      </c>
      <c r="N205" s="183">
        <v>133</v>
      </c>
      <c r="O205" s="183">
        <v>143</v>
      </c>
      <c r="P205" s="183">
        <v>85</v>
      </c>
      <c r="Q205" s="329">
        <f t="shared" ca="1" si="45"/>
        <v>920</v>
      </c>
      <c r="R205" s="183">
        <f t="shared" ca="1" si="46"/>
        <v>450</v>
      </c>
      <c r="S205" s="183">
        <v>15</v>
      </c>
      <c r="T205" s="183">
        <v>13</v>
      </c>
      <c r="U205" s="183">
        <v>21</v>
      </c>
      <c r="V205" s="183">
        <v>18</v>
      </c>
      <c r="W205" s="183">
        <v>6</v>
      </c>
      <c r="X205" s="183">
        <v>3</v>
      </c>
      <c r="Y205" s="183">
        <f t="shared" ca="1" si="47"/>
        <v>42</v>
      </c>
      <c r="Z205" s="183">
        <f t="shared" ca="1" si="48"/>
        <v>34</v>
      </c>
      <c r="AA205" s="14"/>
    </row>
    <row r="206" spans="1:27" ht="15" customHeight="1" x14ac:dyDescent="0.25">
      <c r="A206" s="183"/>
      <c r="B206" s="183" t="s">
        <v>369</v>
      </c>
      <c r="C206" s="183">
        <v>12</v>
      </c>
      <c r="D206" s="183" t="s">
        <v>190</v>
      </c>
      <c r="E206" s="183" t="s">
        <v>373</v>
      </c>
      <c r="F206" s="183"/>
      <c r="G206" s="183">
        <v>18</v>
      </c>
      <c r="H206" s="183">
        <v>13</v>
      </c>
      <c r="I206" s="183">
        <v>9</v>
      </c>
      <c r="J206" s="183">
        <f t="shared" ca="1" si="44"/>
        <v>40</v>
      </c>
      <c r="K206" s="183">
        <v>665</v>
      </c>
      <c r="L206" s="183">
        <v>321</v>
      </c>
      <c r="M206" s="183">
        <v>442</v>
      </c>
      <c r="N206" s="183">
        <v>225</v>
      </c>
      <c r="O206" s="183">
        <v>294</v>
      </c>
      <c r="P206" s="183">
        <v>169</v>
      </c>
      <c r="Q206" s="329">
        <f t="shared" ca="1" si="45"/>
        <v>1401</v>
      </c>
      <c r="R206" s="183">
        <f t="shared" ca="1" si="46"/>
        <v>715</v>
      </c>
      <c r="S206" s="183">
        <v>18</v>
      </c>
      <c r="T206" s="183">
        <v>18</v>
      </c>
      <c r="U206" s="183">
        <v>24</v>
      </c>
      <c r="V206" s="183">
        <v>17</v>
      </c>
      <c r="W206" s="183">
        <v>16</v>
      </c>
      <c r="X206" s="183">
        <v>9</v>
      </c>
      <c r="Y206" s="183">
        <f t="shared" ca="1" si="47"/>
        <v>58</v>
      </c>
      <c r="Z206" s="183">
        <f t="shared" ca="1" si="48"/>
        <v>44</v>
      </c>
      <c r="AA206" s="14"/>
    </row>
    <row r="207" spans="1:27" ht="15" customHeight="1" x14ac:dyDescent="0.25">
      <c r="A207" s="183"/>
      <c r="B207" s="183" t="s">
        <v>369</v>
      </c>
      <c r="C207" s="183">
        <v>12</v>
      </c>
      <c r="D207" s="183" t="s">
        <v>196</v>
      </c>
      <c r="E207" s="183" t="s">
        <v>374</v>
      </c>
      <c r="F207" s="183">
        <v>124</v>
      </c>
      <c r="G207" s="183">
        <v>12</v>
      </c>
      <c r="H207" s="183">
        <v>8</v>
      </c>
      <c r="I207" s="183">
        <v>4</v>
      </c>
      <c r="J207" s="183">
        <f t="shared" ca="1" si="44"/>
        <v>24</v>
      </c>
      <c r="K207" s="183">
        <v>369</v>
      </c>
      <c r="L207" s="183">
        <v>176</v>
      </c>
      <c r="M207" s="183">
        <v>245</v>
      </c>
      <c r="N207" s="183">
        <v>108</v>
      </c>
      <c r="O207" s="183">
        <v>107</v>
      </c>
      <c r="P207" s="183">
        <v>57</v>
      </c>
      <c r="Q207" s="329">
        <f t="shared" ca="1" si="45"/>
        <v>721</v>
      </c>
      <c r="R207" s="183">
        <f t="shared" ca="1" si="46"/>
        <v>341</v>
      </c>
      <c r="S207" s="183">
        <v>12</v>
      </c>
      <c r="T207" s="183">
        <v>12</v>
      </c>
      <c r="U207" s="183">
        <v>17</v>
      </c>
      <c r="V207" s="183">
        <v>13</v>
      </c>
      <c r="W207" s="183">
        <v>4</v>
      </c>
      <c r="X207" s="183">
        <v>4</v>
      </c>
      <c r="Y207" s="183">
        <f t="shared" ca="1" si="47"/>
        <v>33</v>
      </c>
      <c r="Z207" s="183">
        <f t="shared" ca="1" si="48"/>
        <v>29</v>
      </c>
      <c r="AA207" s="14"/>
    </row>
    <row r="208" spans="1:27" ht="15" customHeight="1" x14ac:dyDescent="0.25">
      <c r="A208" s="183"/>
      <c r="B208" s="183" t="s">
        <v>369</v>
      </c>
      <c r="C208" s="183">
        <v>9</v>
      </c>
      <c r="D208" s="183" t="s">
        <v>196</v>
      </c>
      <c r="E208" s="183" t="s">
        <v>375</v>
      </c>
      <c r="F208" s="183">
        <v>92</v>
      </c>
      <c r="G208" s="183">
        <v>5</v>
      </c>
      <c r="H208" s="183">
        <v>4</v>
      </c>
      <c r="I208" s="183"/>
      <c r="J208" s="183">
        <f t="shared" ca="1" si="44"/>
        <v>9</v>
      </c>
      <c r="K208" s="183">
        <v>95</v>
      </c>
      <c r="L208" s="183">
        <v>41</v>
      </c>
      <c r="M208" s="183">
        <v>59</v>
      </c>
      <c r="N208" s="183">
        <v>26</v>
      </c>
      <c r="O208" s="183"/>
      <c r="P208" s="183"/>
      <c r="Q208" s="329">
        <f t="shared" ca="1" si="45"/>
        <v>154</v>
      </c>
      <c r="R208" s="183">
        <f t="shared" ca="1" si="46"/>
        <v>67</v>
      </c>
      <c r="S208" s="183">
        <v>5</v>
      </c>
      <c r="T208" s="183">
        <v>4</v>
      </c>
      <c r="U208" s="183">
        <v>7</v>
      </c>
      <c r="V208" s="183">
        <v>5</v>
      </c>
      <c r="W208" s="183"/>
      <c r="X208" s="183"/>
      <c r="Y208" s="183">
        <f t="shared" ca="1" si="47"/>
        <v>12</v>
      </c>
      <c r="Z208" s="183">
        <f t="shared" ca="1" si="48"/>
        <v>9</v>
      </c>
      <c r="AA208" s="14"/>
    </row>
    <row r="209" spans="1:27" ht="15" customHeight="1" x14ac:dyDescent="0.25">
      <c r="A209" s="183"/>
      <c r="B209" s="183" t="s">
        <v>369</v>
      </c>
      <c r="C209" s="183">
        <v>9</v>
      </c>
      <c r="D209" s="183" t="s">
        <v>196</v>
      </c>
      <c r="E209" s="183" t="s">
        <v>376</v>
      </c>
      <c r="F209" s="183">
        <v>148</v>
      </c>
      <c r="G209" s="183">
        <v>11</v>
      </c>
      <c r="H209" s="183">
        <v>6</v>
      </c>
      <c r="I209" s="183"/>
      <c r="J209" s="183">
        <f t="shared" ca="1" si="44"/>
        <v>17</v>
      </c>
      <c r="K209" s="183">
        <v>314</v>
      </c>
      <c r="L209" s="183">
        <v>146</v>
      </c>
      <c r="M209" s="183">
        <v>148</v>
      </c>
      <c r="N209" s="183">
        <v>73</v>
      </c>
      <c r="O209" s="183"/>
      <c r="P209" s="183"/>
      <c r="Q209" s="329">
        <f t="shared" ca="1" si="45"/>
        <v>462</v>
      </c>
      <c r="R209" s="183">
        <f t="shared" ca="1" si="46"/>
        <v>219</v>
      </c>
      <c r="S209" s="183">
        <v>10</v>
      </c>
      <c r="T209" s="183">
        <v>9</v>
      </c>
      <c r="U209" s="183">
        <v>9</v>
      </c>
      <c r="V209" s="183">
        <v>8</v>
      </c>
      <c r="W209" s="183"/>
      <c r="X209" s="183"/>
      <c r="Y209" s="183">
        <f t="shared" ca="1" si="47"/>
        <v>19</v>
      </c>
      <c r="Z209" s="183">
        <f t="shared" ca="1" si="48"/>
        <v>17</v>
      </c>
      <c r="AA209" s="14"/>
    </row>
    <row r="210" spans="1:27" ht="15" customHeight="1" x14ac:dyDescent="0.25">
      <c r="A210" s="183"/>
      <c r="B210" s="183" t="s">
        <v>369</v>
      </c>
      <c r="C210" s="183">
        <v>9</v>
      </c>
      <c r="D210" s="183" t="s">
        <v>196</v>
      </c>
      <c r="E210" s="183" t="s">
        <v>377</v>
      </c>
      <c r="F210" s="183">
        <v>132</v>
      </c>
      <c r="G210" s="183">
        <v>6</v>
      </c>
      <c r="H210" s="183">
        <v>5</v>
      </c>
      <c r="I210" s="183"/>
      <c r="J210" s="183">
        <f t="shared" ca="1" si="44"/>
        <v>11</v>
      </c>
      <c r="K210" s="183">
        <v>167</v>
      </c>
      <c r="L210" s="183">
        <v>84</v>
      </c>
      <c r="M210" s="183">
        <v>133</v>
      </c>
      <c r="N210" s="183">
        <v>59</v>
      </c>
      <c r="O210" s="183"/>
      <c r="P210" s="183"/>
      <c r="Q210" s="329">
        <f t="shared" ca="1" si="45"/>
        <v>300</v>
      </c>
      <c r="R210" s="183">
        <f t="shared" ca="1" si="46"/>
        <v>143</v>
      </c>
      <c r="S210" s="183">
        <v>6</v>
      </c>
      <c r="T210" s="183">
        <v>5</v>
      </c>
      <c r="U210" s="183">
        <v>8</v>
      </c>
      <c r="V210" s="183">
        <v>6</v>
      </c>
      <c r="W210" s="183"/>
      <c r="X210" s="183"/>
      <c r="Y210" s="183">
        <f t="shared" ca="1" si="47"/>
        <v>14</v>
      </c>
      <c r="Z210" s="183">
        <f t="shared" ca="1" si="48"/>
        <v>11</v>
      </c>
      <c r="AA210" s="14"/>
    </row>
    <row r="211" spans="1:27" ht="15" customHeight="1" x14ac:dyDescent="0.25">
      <c r="A211" s="183"/>
      <c r="B211" s="183" t="s">
        <v>369</v>
      </c>
      <c r="C211" s="183">
        <v>12</v>
      </c>
      <c r="D211" s="183" t="s">
        <v>196</v>
      </c>
      <c r="E211" s="183" t="s">
        <v>378</v>
      </c>
      <c r="F211" s="183">
        <v>220</v>
      </c>
      <c r="G211" s="183">
        <v>21</v>
      </c>
      <c r="H211" s="183">
        <v>17</v>
      </c>
      <c r="I211" s="183">
        <v>7</v>
      </c>
      <c r="J211" s="183">
        <f t="shared" ca="1" si="44"/>
        <v>45</v>
      </c>
      <c r="K211" s="183">
        <v>761</v>
      </c>
      <c r="L211" s="183">
        <v>362</v>
      </c>
      <c r="M211" s="183">
        <v>532</v>
      </c>
      <c r="N211" s="183">
        <v>273</v>
      </c>
      <c r="O211" s="183">
        <v>207</v>
      </c>
      <c r="P211" s="183">
        <v>114</v>
      </c>
      <c r="Q211" s="329">
        <f t="shared" ca="1" si="45"/>
        <v>1500</v>
      </c>
      <c r="R211" s="183">
        <f t="shared" ca="1" si="46"/>
        <v>749</v>
      </c>
      <c r="S211" s="183">
        <v>21</v>
      </c>
      <c r="T211" s="183">
        <v>21</v>
      </c>
      <c r="U211" s="183">
        <v>26</v>
      </c>
      <c r="V211" s="183">
        <v>22</v>
      </c>
      <c r="W211" s="183">
        <v>18</v>
      </c>
      <c r="X211" s="183">
        <v>12</v>
      </c>
      <c r="Y211" s="183">
        <f t="shared" ca="1" si="47"/>
        <v>65</v>
      </c>
      <c r="Z211" s="183">
        <f t="shared" ca="1" si="48"/>
        <v>55</v>
      </c>
      <c r="AA211" s="14"/>
    </row>
    <row r="212" spans="1:27" ht="15" customHeight="1" x14ac:dyDescent="0.25">
      <c r="A212" s="183"/>
      <c r="B212" s="183" t="s">
        <v>369</v>
      </c>
      <c r="C212" s="183">
        <v>12</v>
      </c>
      <c r="D212" s="183" t="s">
        <v>196</v>
      </c>
      <c r="E212" s="183" t="s">
        <v>379</v>
      </c>
      <c r="F212" s="183">
        <v>220</v>
      </c>
      <c r="G212" s="183">
        <v>22</v>
      </c>
      <c r="H212" s="183">
        <v>14</v>
      </c>
      <c r="I212" s="183">
        <v>6</v>
      </c>
      <c r="J212" s="183">
        <f t="shared" ca="1" si="44"/>
        <v>42</v>
      </c>
      <c r="K212" s="183">
        <v>656</v>
      </c>
      <c r="L212" s="183">
        <v>326</v>
      </c>
      <c r="M212" s="183">
        <v>425</v>
      </c>
      <c r="N212" s="183">
        <v>203</v>
      </c>
      <c r="O212" s="183">
        <v>161</v>
      </c>
      <c r="P212" s="183">
        <v>89</v>
      </c>
      <c r="Q212" s="329">
        <f t="shared" ca="1" si="45"/>
        <v>1242</v>
      </c>
      <c r="R212" s="183">
        <f t="shared" ca="1" si="46"/>
        <v>618</v>
      </c>
      <c r="S212" s="183">
        <v>22</v>
      </c>
      <c r="T212" s="183">
        <v>22</v>
      </c>
      <c r="U212" s="183">
        <v>20</v>
      </c>
      <c r="V212" s="183">
        <v>15</v>
      </c>
      <c r="W212" s="183">
        <v>21</v>
      </c>
      <c r="X212" s="183">
        <v>14</v>
      </c>
      <c r="Y212" s="183">
        <f t="shared" ca="1" si="47"/>
        <v>63</v>
      </c>
      <c r="Z212" s="183">
        <f t="shared" ca="1" si="48"/>
        <v>51</v>
      </c>
      <c r="AA212" s="14"/>
    </row>
    <row r="213" spans="1:27" ht="15" customHeight="1" x14ac:dyDescent="0.25">
      <c r="A213" s="183"/>
      <c r="B213" s="183" t="s">
        <v>369</v>
      </c>
      <c r="C213" s="183">
        <v>12</v>
      </c>
      <c r="D213" s="183" t="s">
        <v>202</v>
      </c>
      <c r="E213" s="183" t="s">
        <v>380</v>
      </c>
      <c r="F213" s="183">
        <v>50</v>
      </c>
      <c r="G213" s="183">
        <v>8</v>
      </c>
      <c r="H213" s="183">
        <v>5</v>
      </c>
      <c r="I213" s="183">
        <v>3</v>
      </c>
      <c r="J213" s="183">
        <f t="shared" ca="1" si="44"/>
        <v>16</v>
      </c>
      <c r="K213" s="183">
        <v>211</v>
      </c>
      <c r="L213" s="183">
        <v>95</v>
      </c>
      <c r="M213" s="183">
        <v>133</v>
      </c>
      <c r="N213" s="183">
        <v>69</v>
      </c>
      <c r="O213" s="183">
        <v>55</v>
      </c>
      <c r="P213" s="183">
        <v>29</v>
      </c>
      <c r="Q213" s="329">
        <f t="shared" ca="1" si="45"/>
        <v>399</v>
      </c>
      <c r="R213" s="183">
        <f t="shared" ca="1" si="46"/>
        <v>193</v>
      </c>
      <c r="S213" s="183">
        <v>8</v>
      </c>
      <c r="T213" s="183">
        <v>8</v>
      </c>
      <c r="U213" s="183">
        <v>8</v>
      </c>
      <c r="V213" s="183">
        <v>4</v>
      </c>
      <c r="W213" s="183">
        <v>5</v>
      </c>
      <c r="X213" s="183">
        <v>5</v>
      </c>
      <c r="Y213" s="183">
        <f t="shared" ca="1" si="47"/>
        <v>21</v>
      </c>
      <c r="Z213" s="183">
        <f t="shared" ca="1" si="48"/>
        <v>17</v>
      </c>
      <c r="AA213" s="14"/>
    </row>
    <row r="214" spans="1:27" ht="15" customHeight="1" x14ac:dyDescent="0.25">
      <c r="A214" s="183"/>
      <c r="B214" s="183" t="s">
        <v>369</v>
      </c>
      <c r="C214" s="183">
        <v>12</v>
      </c>
      <c r="D214" s="183" t="s">
        <v>196</v>
      </c>
      <c r="E214" s="183" t="s">
        <v>381</v>
      </c>
      <c r="F214" s="183">
        <v>170</v>
      </c>
      <c r="G214" s="183">
        <v>6</v>
      </c>
      <c r="H214" s="183">
        <v>5</v>
      </c>
      <c r="I214" s="183">
        <v>3</v>
      </c>
      <c r="J214" s="183">
        <f t="shared" ca="1" si="44"/>
        <v>14</v>
      </c>
      <c r="K214" s="183">
        <v>184</v>
      </c>
      <c r="L214" s="183">
        <v>87</v>
      </c>
      <c r="M214" s="183">
        <v>134</v>
      </c>
      <c r="N214" s="183">
        <v>59</v>
      </c>
      <c r="O214" s="183">
        <v>51</v>
      </c>
      <c r="P214" s="183">
        <v>28</v>
      </c>
      <c r="Q214" s="329">
        <f t="shared" ca="1" si="45"/>
        <v>369</v>
      </c>
      <c r="R214" s="183">
        <f t="shared" ca="1" si="46"/>
        <v>174</v>
      </c>
      <c r="S214" s="183">
        <v>6</v>
      </c>
      <c r="T214" s="183">
        <v>6</v>
      </c>
      <c r="U214" s="183">
        <v>9</v>
      </c>
      <c r="V214" s="183">
        <v>7</v>
      </c>
      <c r="W214" s="183">
        <v>3</v>
      </c>
      <c r="X214" s="183">
        <v>2</v>
      </c>
      <c r="Y214" s="183">
        <f t="shared" ca="1" si="47"/>
        <v>18</v>
      </c>
      <c r="Z214" s="183">
        <f t="shared" ca="1" si="48"/>
        <v>15</v>
      </c>
      <c r="AA214" s="14"/>
    </row>
    <row r="215" spans="1:27" ht="15" customHeight="1" x14ac:dyDescent="0.25">
      <c r="A215" s="183"/>
      <c r="B215" s="183" t="s">
        <v>369</v>
      </c>
      <c r="C215" s="183">
        <v>9</v>
      </c>
      <c r="D215" s="183" t="s">
        <v>196</v>
      </c>
      <c r="E215" s="183" t="s">
        <v>382</v>
      </c>
      <c r="F215" s="183">
        <v>170</v>
      </c>
      <c r="G215" s="183">
        <v>5</v>
      </c>
      <c r="H215" s="183">
        <v>4</v>
      </c>
      <c r="I215" s="183"/>
      <c r="J215" s="183">
        <f t="shared" ca="1" si="44"/>
        <v>9</v>
      </c>
      <c r="K215" s="183">
        <v>128</v>
      </c>
      <c r="L215" s="183">
        <v>67</v>
      </c>
      <c r="M215" s="183">
        <v>80</v>
      </c>
      <c r="N215" s="183">
        <v>42</v>
      </c>
      <c r="O215" s="183"/>
      <c r="P215" s="183"/>
      <c r="Q215" s="329">
        <f t="shared" ca="1" si="45"/>
        <v>208</v>
      </c>
      <c r="R215" s="183">
        <f t="shared" ca="1" si="46"/>
        <v>109</v>
      </c>
      <c r="S215" s="183">
        <v>5</v>
      </c>
      <c r="T215" s="183">
        <v>5</v>
      </c>
      <c r="U215" s="183">
        <v>8</v>
      </c>
      <c r="V215" s="183">
        <v>6</v>
      </c>
      <c r="W215" s="183"/>
      <c r="X215" s="183"/>
      <c r="Y215" s="183">
        <f t="shared" ca="1" si="47"/>
        <v>13</v>
      </c>
      <c r="Z215" s="183">
        <f t="shared" ca="1" si="48"/>
        <v>11</v>
      </c>
      <c r="AA215" s="14"/>
    </row>
    <row r="216" spans="1:27" ht="15" customHeight="1" x14ac:dyDescent="0.25">
      <c r="A216" s="183"/>
      <c r="B216" s="183" t="s">
        <v>369</v>
      </c>
      <c r="C216" s="183">
        <v>9</v>
      </c>
      <c r="D216" s="183" t="s">
        <v>196</v>
      </c>
      <c r="E216" s="183" t="s">
        <v>383</v>
      </c>
      <c r="F216" s="183">
        <v>100</v>
      </c>
      <c r="G216" s="183">
        <v>5</v>
      </c>
      <c r="H216" s="183">
        <v>4</v>
      </c>
      <c r="I216" s="183"/>
      <c r="J216" s="183">
        <f t="shared" ca="1" si="44"/>
        <v>9</v>
      </c>
      <c r="K216" s="183">
        <v>89</v>
      </c>
      <c r="L216" s="183">
        <v>31</v>
      </c>
      <c r="M216" s="183">
        <v>56</v>
      </c>
      <c r="N216" s="183">
        <v>27</v>
      </c>
      <c r="O216" s="183"/>
      <c r="P216" s="183"/>
      <c r="Q216" s="329">
        <f t="shared" ca="1" si="45"/>
        <v>145</v>
      </c>
      <c r="R216" s="183">
        <f t="shared" ca="1" si="46"/>
        <v>58</v>
      </c>
      <c r="S216" s="183">
        <v>5</v>
      </c>
      <c r="T216" s="183">
        <v>5</v>
      </c>
      <c r="U216" s="183">
        <v>7</v>
      </c>
      <c r="V216" s="183">
        <v>5</v>
      </c>
      <c r="W216" s="183"/>
      <c r="X216" s="183"/>
      <c r="Y216" s="183">
        <f t="shared" ca="1" si="47"/>
        <v>12</v>
      </c>
      <c r="Z216" s="183">
        <f t="shared" ca="1" si="48"/>
        <v>10</v>
      </c>
      <c r="AA216" s="14"/>
    </row>
    <row r="217" spans="1:27" ht="15" customHeight="1" x14ac:dyDescent="0.25">
      <c r="A217" s="183"/>
      <c r="B217" s="183" t="s">
        <v>369</v>
      </c>
      <c r="C217" s="183">
        <v>9</v>
      </c>
      <c r="D217" s="183" t="s">
        <v>196</v>
      </c>
      <c r="E217" s="183" t="s">
        <v>384</v>
      </c>
      <c r="F217" s="183">
        <v>135</v>
      </c>
      <c r="G217" s="183">
        <v>5</v>
      </c>
      <c r="H217" s="183">
        <v>4</v>
      </c>
      <c r="I217" s="183"/>
      <c r="J217" s="183">
        <f t="shared" ca="1" si="44"/>
        <v>9</v>
      </c>
      <c r="K217" s="183">
        <v>142</v>
      </c>
      <c r="L217" s="183">
        <v>63</v>
      </c>
      <c r="M217" s="183">
        <v>87</v>
      </c>
      <c r="N217" s="183">
        <v>49</v>
      </c>
      <c r="O217" s="183"/>
      <c r="P217" s="183"/>
      <c r="Q217" s="329">
        <f t="shared" ca="1" si="45"/>
        <v>229</v>
      </c>
      <c r="R217" s="183">
        <f t="shared" ca="1" si="46"/>
        <v>112</v>
      </c>
      <c r="S217" s="183">
        <v>5</v>
      </c>
      <c r="T217" s="183">
        <v>5</v>
      </c>
      <c r="U217" s="183">
        <v>7</v>
      </c>
      <c r="V217" s="183">
        <v>7</v>
      </c>
      <c r="W217" s="183"/>
      <c r="X217" s="183"/>
      <c r="Y217" s="183">
        <f t="shared" ca="1" si="47"/>
        <v>12</v>
      </c>
      <c r="Z217" s="183">
        <f t="shared" ca="1" si="48"/>
        <v>12</v>
      </c>
      <c r="AA217" s="14"/>
    </row>
    <row r="218" spans="1:27" ht="15" customHeight="1" x14ac:dyDescent="0.25">
      <c r="A218" s="183"/>
      <c r="B218" s="183" t="s">
        <v>369</v>
      </c>
      <c r="C218" s="183">
        <v>9</v>
      </c>
      <c r="D218" s="183" t="s">
        <v>196</v>
      </c>
      <c r="E218" s="183" t="s">
        <v>385</v>
      </c>
      <c r="F218" s="183">
        <v>215</v>
      </c>
      <c r="G218" s="183">
        <v>10</v>
      </c>
      <c r="H218" s="183">
        <v>7</v>
      </c>
      <c r="I218" s="183"/>
      <c r="J218" s="183">
        <f t="shared" ca="1" si="44"/>
        <v>17</v>
      </c>
      <c r="K218" s="183">
        <v>229</v>
      </c>
      <c r="L218" s="183">
        <v>110</v>
      </c>
      <c r="M218" s="183">
        <v>155</v>
      </c>
      <c r="N218" s="183">
        <v>78</v>
      </c>
      <c r="O218" s="183"/>
      <c r="P218" s="183"/>
      <c r="Q218" s="329">
        <f t="shared" ca="1" si="45"/>
        <v>384</v>
      </c>
      <c r="R218" s="183">
        <f t="shared" ca="1" si="46"/>
        <v>188</v>
      </c>
      <c r="S218" s="183">
        <v>10</v>
      </c>
      <c r="T218" s="183">
        <v>10</v>
      </c>
      <c r="U218" s="183">
        <v>10</v>
      </c>
      <c r="V218" s="183">
        <v>6</v>
      </c>
      <c r="W218" s="183"/>
      <c r="X218" s="183"/>
      <c r="Y218" s="183">
        <f t="shared" ca="1" si="47"/>
        <v>20</v>
      </c>
      <c r="Z218" s="183">
        <f t="shared" ca="1" si="48"/>
        <v>16</v>
      </c>
      <c r="AA218" s="14"/>
    </row>
    <row r="219" spans="1:27" ht="15" customHeight="1" x14ac:dyDescent="0.25">
      <c r="A219" s="183"/>
      <c r="B219" s="183" t="s">
        <v>369</v>
      </c>
      <c r="C219" s="183">
        <v>9</v>
      </c>
      <c r="D219" s="183" t="s">
        <v>196</v>
      </c>
      <c r="E219" s="183" t="s">
        <v>386</v>
      </c>
      <c r="F219" s="183">
        <v>160</v>
      </c>
      <c r="G219" s="183">
        <v>6</v>
      </c>
      <c r="H219" s="183">
        <v>4</v>
      </c>
      <c r="I219" s="183"/>
      <c r="J219" s="183">
        <f t="shared" ca="1" si="44"/>
        <v>10</v>
      </c>
      <c r="K219" s="183">
        <v>146</v>
      </c>
      <c r="L219" s="183">
        <v>62</v>
      </c>
      <c r="M219" s="183">
        <v>90</v>
      </c>
      <c r="N219" s="183">
        <v>49</v>
      </c>
      <c r="O219" s="183"/>
      <c r="P219" s="183"/>
      <c r="Q219" s="329">
        <f t="shared" ca="1" si="45"/>
        <v>236</v>
      </c>
      <c r="R219" s="183">
        <f t="shared" ca="1" si="46"/>
        <v>111</v>
      </c>
      <c r="S219" s="183">
        <v>6</v>
      </c>
      <c r="T219" s="183">
        <v>6</v>
      </c>
      <c r="U219" s="183">
        <v>8</v>
      </c>
      <c r="V219" s="183">
        <v>6</v>
      </c>
      <c r="W219" s="183"/>
      <c r="X219" s="183"/>
      <c r="Y219" s="183">
        <f t="shared" ca="1" si="47"/>
        <v>14</v>
      </c>
      <c r="Z219" s="183">
        <f t="shared" ca="1" si="48"/>
        <v>12</v>
      </c>
      <c r="AA219" s="14"/>
    </row>
    <row r="220" spans="1:27" ht="15" customHeight="1" x14ac:dyDescent="0.25">
      <c r="A220" s="183"/>
      <c r="B220" s="183" t="s">
        <v>369</v>
      </c>
      <c r="C220" s="183">
        <v>9</v>
      </c>
      <c r="D220" s="183" t="s">
        <v>196</v>
      </c>
      <c r="E220" s="183" t="s">
        <v>387</v>
      </c>
      <c r="F220" s="183">
        <v>95</v>
      </c>
      <c r="G220" s="183">
        <v>6</v>
      </c>
      <c r="H220" s="183">
        <v>7</v>
      </c>
      <c r="I220" s="183"/>
      <c r="J220" s="183">
        <f t="shared" ca="1" si="44"/>
        <v>13</v>
      </c>
      <c r="K220" s="183">
        <v>173</v>
      </c>
      <c r="L220" s="183">
        <v>85</v>
      </c>
      <c r="M220" s="183">
        <v>142</v>
      </c>
      <c r="N220" s="183">
        <v>67</v>
      </c>
      <c r="O220" s="183"/>
      <c r="P220" s="183"/>
      <c r="Q220" s="329">
        <f t="shared" ca="1" si="45"/>
        <v>315</v>
      </c>
      <c r="R220" s="183">
        <f t="shared" ca="1" si="46"/>
        <v>152</v>
      </c>
      <c r="S220" s="183">
        <v>6</v>
      </c>
      <c r="T220" s="183">
        <v>6</v>
      </c>
      <c r="U220" s="183">
        <v>12</v>
      </c>
      <c r="V220" s="183">
        <v>7</v>
      </c>
      <c r="W220" s="183"/>
      <c r="X220" s="183"/>
      <c r="Y220" s="183">
        <f t="shared" ca="1" si="47"/>
        <v>18</v>
      </c>
      <c r="Z220" s="183">
        <f t="shared" ca="1" si="48"/>
        <v>13</v>
      </c>
      <c r="AA220" s="14"/>
    </row>
    <row r="221" spans="1:27" ht="15" customHeight="1" x14ac:dyDescent="0.25">
      <c r="A221" s="183"/>
      <c r="B221" s="183" t="s">
        <v>369</v>
      </c>
      <c r="C221" s="183">
        <v>9</v>
      </c>
      <c r="D221" s="183" t="s">
        <v>196</v>
      </c>
      <c r="E221" s="183" t="s">
        <v>388</v>
      </c>
      <c r="F221" s="183">
        <v>63</v>
      </c>
      <c r="G221" s="183">
        <v>5</v>
      </c>
      <c r="H221" s="183">
        <v>4</v>
      </c>
      <c r="I221" s="183"/>
      <c r="J221" s="183">
        <f t="shared" ca="1" si="44"/>
        <v>9</v>
      </c>
      <c r="K221" s="183">
        <v>153</v>
      </c>
      <c r="L221" s="183">
        <v>68</v>
      </c>
      <c r="M221" s="183">
        <v>102</v>
      </c>
      <c r="N221" s="183">
        <v>46</v>
      </c>
      <c r="O221" s="183"/>
      <c r="P221" s="183"/>
      <c r="Q221" s="329">
        <f t="shared" ca="1" si="45"/>
        <v>255</v>
      </c>
      <c r="R221" s="183">
        <f t="shared" ca="1" si="46"/>
        <v>114</v>
      </c>
      <c r="S221" s="183">
        <v>5</v>
      </c>
      <c r="T221" s="183">
        <v>5</v>
      </c>
      <c r="U221" s="183">
        <v>9</v>
      </c>
      <c r="V221" s="183">
        <v>6</v>
      </c>
      <c r="W221" s="183"/>
      <c r="X221" s="183"/>
      <c r="Y221" s="183">
        <f t="shared" ca="1" si="47"/>
        <v>14</v>
      </c>
      <c r="Z221" s="183">
        <f t="shared" ca="1" si="48"/>
        <v>11</v>
      </c>
      <c r="AA221" s="14"/>
    </row>
    <row r="222" spans="1:27" ht="15" customHeight="1" x14ac:dyDescent="0.25">
      <c r="A222" s="183"/>
      <c r="B222" s="183" t="s">
        <v>369</v>
      </c>
      <c r="C222" s="183">
        <v>12</v>
      </c>
      <c r="D222" s="183" t="s">
        <v>196</v>
      </c>
      <c r="E222" s="183" t="s">
        <v>389</v>
      </c>
      <c r="F222" s="183">
        <v>220</v>
      </c>
      <c r="G222" s="183">
        <v>22</v>
      </c>
      <c r="H222" s="183">
        <v>14</v>
      </c>
      <c r="I222" s="183">
        <v>7</v>
      </c>
      <c r="J222" s="183">
        <f t="shared" ca="1" si="44"/>
        <v>43</v>
      </c>
      <c r="K222" s="183">
        <v>674</v>
      </c>
      <c r="L222" s="183">
        <v>336</v>
      </c>
      <c r="M222" s="183">
        <v>402</v>
      </c>
      <c r="N222" s="183">
        <v>188</v>
      </c>
      <c r="O222" s="183">
        <v>211</v>
      </c>
      <c r="P222" s="183">
        <v>113</v>
      </c>
      <c r="Q222" s="329">
        <f t="shared" ca="1" si="45"/>
        <v>1287</v>
      </c>
      <c r="R222" s="183">
        <f t="shared" ca="1" si="46"/>
        <v>637</v>
      </c>
      <c r="S222" s="183">
        <v>22</v>
      </c>
      <c r="T222" s="183">
        <v>22</v>
      </c>
      <c r="U222" s="183">
        <v>19</v>
      </c>
      <c r="V222" s="183">
        <v>13</v>
      </c>
      <c r="W222" s="183">
        <v>19</v>
      </c>
      <c r="X222" s="183">
        <v>11</v>
      </c>
      <c r="Y222" s="183">
        <f t="shared" ca="1" si="47"/>
        <v>60</v>
      </c>
      <c r="Z222" s="183">
        <f t="shared" ca="1" si="48"/>
        <v>46</v>
      </c>
      <c r="AA222" s="14"/>
    </row>
    <row r="223" spans="1:27" ht="15" customHeight="1" x14ac:dyDescent="0.25">
      <c r="A223" s="182" t="s">
        <v>223</v>
      </c>
      <c r="B223" s="14"/>
      <c r="C223" s="14">
        <f t="shared" ref="C223:Z223" ca="1" si="49">INDIRECT(ADDRESS(203,COLUMN()))+INDIRECT(ADDRESS(204,COLUMN()))+INDIRECT(ADDRESS(205,COLUMN()))+INDIRECT(ADDRESS(206,COLUMN()))+INDIRECT(ADDRESS(207,COLUMN()))+INDIRECT(ADDRESS(208,COLUMN()))+INDIRECT(ADDRESS(209,COLUMN()))+INDIRECT(ADDRESS(210,COLUMN()))+INDIRECT(ADDRESS(211,COLUMN()))+INDIRECT(ADDRESS(212,COLUMN()))+INDIRECT(ADDRESS(213,COLUMN()))+INDIRECT(ADDRESS(214,COLUMN()))+INDIRECT(ADDRESS(215,COLUMN()))+INDIRECT(ADDRESS(216,COLUMN()))+INDIRECT(ADDRESS(217,COLUMN()))+INDIRECT(ADDRESS(218,COLUMN()))+INDIRECT(ADDRESS(219,COLUMN()))+INDIRECT(ADDRESS(220,COLUMN()))+INDIRECT(ADDRESS(221,COLUMN()))+INDIRECT(ADDRESS(222,COLUMN()))</f>
        <v>210</v>
      </c>
      <c r="D223" s="14" t="e">
        <f t="shared" ca="1" si="49"/>
        <v>#VALUE!</v>
      </c>
      <c r="E223" s="14" t="e">
        <f t="shared" ca="1" si="49"/>
        <v>#VALUE!</v>
      </c>
      <c r="F223" s="14">
        <f t="shared" ca="1" si="49"/>
        <v>2314</v>
      </c>
      <c r="G223" s="14">
        <f t="shared" ca="1" si="49"/>
        <v>238</v>
      </c>
      <c r="H223" s="14">
        <f t="shared" ca="1" si="49"/>
        <v>172</v>
      </c>
      <c r="I223" s="14">
        <f t="shared" ca="1" si="49"/>
        <v>66</v>
      </c>
      <c r="J223" s="14">
        <f t="shared" ca="1" si="49"/>
        <v>476</v>
      </c>
      <c r="K223" s="14">
        <f t="shared" ca="1" si="49"/>
        <v>7625</v>
      </c>
      <c r="L223" s="14">
        <f t="shared" ca="1" si="49"/>
        <v>3653</v>
      </c>
      <c r="M223" s="14">
        <f t="shared" ca="1" si="49"/>
        <v>4974</v>
      </c>
      <c r="N223" s="14">
        <f t="shared" ca="1" si="49"/>
        <v>2429</v>
      </c>
      <c r="O223" s="14">
        <f t="shared" ca="1" si="49"/>
        <v>1900</v>
      </c>
      <c r="P223" s="14">
        <f t="shared" ca="1" si="49"/>
        <v>1108</v>
      </c>
      <c r="Q223" s="320">
        <f t="shared" ca="1" si="49"/>
        <v>14499</v>
      </c>
      <c r="R223" s="14">
        <f t="shared" ca="1" si="49"/>
        <v>7190</v>
      </c>
      <c r="S223" s="14">
        <f t="shared" ca="1" si="49"/>
        <v>237</v>
      </c>
      <c r="T223" s="14">
        <f t="shared" ca="1" si="49"/>
        <v>232</v>
      </c>
      <c r="U223" s="14">
        <f t="shared" ca="1" si="49"/>
        <v>287</v>
      </c>
      <c r="V223" s="14">
        <f t="shared" ca="1" si="49"/>
        <v>213</v>
      </c>
      <c r="W223" s="14">
        <f t="shared" ca="1" si="49"/>
        <v>137</v>
      </c>
      <c r="X223" s="14">
        <f t="shared" ca="1" si="49"/>
        <v>97</v>
      </c>
      <c r="Y223" s="14">
        <f t="shared" ca="1" si="49"/>
        <v>661</v>
      </c>
      <c r="Z223" s="14">
        <f t="shared" ca="1" si="49"/>
        <v>542</v>
      </c>
      <c r="AA223" s="14"/>
    </row>
    <row r="224" spans="1:27" ht="15" customHeight="1" x14ac:dyDescent="0.25">
      <c r="A224" s="182" t="s">
        <v>224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320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5" customHeight="1" x14ac:dyDescent="0.25">
      <c r="A225" s="182" t="s">
        <v>225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320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5" customHeight="1" x14ac:dyDescent="0.25">
      <c r="A226" s="183"/>
      <c r="B226" s="183" t="s">
        <v>369</v>
      </c>
      <c r="C226" s="183">
        <v>5</v>
      </c>
      <c r="D226" s="183" t="s">
        <v>196</v>
      </c>
      <c r="E226" s="183" t="s">
        <v>390</v>
      </c>
      <c r="F226" s="183">
        <v>220</v>
      </c>
      <c r="G226" s="183">
        <v>5</v>
      </c>
      <c r="H226" s="183"/>
      <c r="I226" s="183"/>
      <c r="J226" s="183">
        <f ca="1">INDIRECT(CONCATENATE("G", ROW())) + INDIRECT(CONCATENATE("H", ROW())) + INDIRECT(CONCATENATE("I", ROW()))</f>
        <v>5</v>
      </c>
      <c r="K226" s="183">
        <v>130</v>
      </c>
      <c r="L226" s="183">
        <v>68</v>
      </c>
      <c r="M226" s="183"/>
      <c r="N226" s="183"/>
      <c r="O226" s="183"/>
      <c r="P226" s="183"/>
      <c r="Q226" s="329">
        <f ca="1">INDIRECT(CONCATENATE("K", ROW())) + INDIRECT(CONCATENATE("M", ROW())) + INDIRECT(CONCATENATE("O", ROW()))</f>
        <v>130</v>
      </c>
      <c r="R226" s="183">
        <f ca="1">INDIRECT(CONCATENATE("L", ROW())) + INDIRECT(CONCATENATE("N", ROW())) + INDIRECT(CONCATENATE("P", ROW()))</f>
        <v>68</v>
      </c>
      <c r="S226" s="183">
        <v>3</v>
      </c>
      <c r="T226" s="183">
        <v>3</v>
      </c>
      <c r="U226" s="183"/>
      <c r="V226" s="183"/>
      <c r="W226" s="183"/>
      <c r="X226" s="183"/>
      <c r="Y226" s="183">
        <f ca="1">INDIRECT(CONCATENATE("S", ROW())) + INDIRECT(CONCATENATE("U", ROW())) + INDIRECT(CONCATENATE("W", ROW()))</f>
        <v>3</v>
      </c>
      <c r="Z226" s="183">
        <f ca="1">INDIRECT(CONCATENATE("T", ROW())) + INDIRECT(CONCATENATE("V", ROW())) + INDIRECT(CONCATENATE("X", ROW()))</f>
        <v>3</v>
      </c>
      <c r="AA226" s="14"/>
    </row>
    <row r="227" spans="1:27" ht="15" customHeight="1" x14ac:dyDescent="0.25">
      <c r="A227" s="182" t="s">
        <v>229</v>
      </c>
      <c r="B227" s="14"/>
      <c r="C227" s="14">
        <f t="shared" ref="C227:Z227" ca="1" si="50">INDIRECT(ADDRESS(226,COLUMN()))</f>
        <v>5</v>
      </c>
      <c r="D227" s="14" t="str">
        <f t="shared" ca="1" si="50"/>
        <v>С</v>
      </c>
      <c r="E227" s="14" t="str">
        <f t="shared" ca="1" si="50"/>
        <v>Үлэмжтэнгэр Ерөнхий боловсролын сургууль</v>
      </c>
      <c r="F227" s="14">
        <f t="shared" ca="1" si="50"/>
        <v>220</v>
      </c>
      <c r="G227" s="14">
        <f t="shared" ca="1" si="50"/>
        <v>5</v>
      </c>
      <c r="H227" s="14">
        <f t="shared" ca="1" si="50"/>
        <v>0</v>
      </c>
      <c r="I227" s="14">
        <f t="shared" ca="1" si="50"/>
        <v>0</v>
      </c>
      <c r="J227" s="14">
        <f t="shared" ca="1" si="50"/>
        <v>5</v>
      </c>
      <c r="K227" s="14">
        <f t="shared" ca="1" si="50"/>
        <v>130</v>
      </c>
      <c r="L227" s="14">
        <f t="shared" ca="1" si="50"/>
        <v>68</v>
      </c>
      <c r="M227" s="14">
        <f t="shared" ca="1" si="50"/>
        <v>0</v>
      </c>
      <c r="N227" s="14">
        <f t="shared" ca="1" si="50"/>
        <v>0</v>
      </c>
      <c r="O227" s="14">
        <f t="shared" ca="1" si="50"/>
        <v>0</v>
      </c>
      <c r="P227" s="14">
        <f t="shared" ca="1" si="50"/>
        <v>0</v>
      </c>
      <c r="Q227" s="320">
        <f t="shared" ca="1" si="50"/>
        <v>130</v>
      </c>
      <c r="R227" s="14">
        <f t="shared" ca="1" si="50"/>
        <v>68</v>
      </c>
      <c r="S227" s="14">
        <f t="shared" ca="1" si="50"/>
        <v>3</v>
      </c>
      <c r="T227" s="14">
        <f t="shared" ca="1" si="50"/>
        <v>3</v>
      </c>
      <c r="U227" s="14">
        <f t="shared" ca="1" si="50"/>
        <v>0</v>
      </c>
      <c r="V227" s="14">
        <f t="shared" ca="1" si="50"/>
        <v>0</v>
      </c>
      <c r="W227" s="14">
        <f t="shared" ca="1" si="50"/>
        <v>0</v>
      </c>
      <c r="X227" s="14">
        <f t="shared" ca="1" si="50"/>
        <v>0</v>
      </c>
      <c r="Y227" s="14">
        <f t="shared" ca="1" si="50"/>
        <v>3</v>
      </c>
      <c r="Z227" s="14">
        <f t="shared" ca="1" si="50"/>
        <v>3</v>
      </c>
      <c r="AA227" s="14"/>
    </row>
    <row r="228" spans="1:27" ht="15" customHeight="1" x14ac:dyDescent="0.25">
      <c r="A228" s="182" t="s">
        <v>391</v>
      </c>
      <c r="B228" s="14"/>
      <c r="C228" s="14">
        <f t="shared" ref="C228:Z228" ca="1" si="51">INDIRECT(ADDRESS(203,COLUMN()))+INDIRECT(ADDRESS(204,COLUMN()))+INDIRECT(ADDRESS(205,COLUMN()))+INDIRECT(ADDRESS(206,COLUMN()))+INDIRECT(ADDRESS(207,COLUMN()))+INDIRECT(ADDRESS(208,COLUMN()))+INDIRECT(ADDRESS(209,COLUMN()))+INDIRECT(ADDRESS(210,COLUMN()))+INDIRECT(ADDRESS(211,COLUMN()))+INDIRECT(ADDRESS(212,COLUMN()))+INDIRECT(ADDRESS(213,COLUMN()))+INDIRECT(ADDRESS(214,COLUMN()))+INDIRECT(ADDRESS(215,COLUMN()))+INDIRECT(ADDRESS(216,COLUMN()))+INDIRECT(ADDRESS(217,COLUMN()))+INDIRECT(ADDRESS(218,COLUMN()))+INDIRECT(ADDRESS(219,COLUMN()))+INDIRECT(ADDRESS(220,COLUMN()))+INDIRECT(ADDRESS(221,COLUMN()))+INDIRECT(ADDRESS(222,COLUMN()))+INDIRECT(ADDRESS(226,COLUMN()))</f>
        <v>215</v>
      </c>
      <c r="D228" s="14" t="e">
        <f t="shared" ca="1" si="51"/>
        <v>#VALUE!</v>
      </c>
      <c r="E228" s="14" t="e">
        <f t="shared" ca="1" si="51"/>
        <v>#VALUE!</v>
      </c>
      <c r="F228" s="14">
        <f t="shared" ca="1" si="51"/>
        <v>2534</v>
      </c>
      <c r="G228" s="14">
        <f t="shared" ca="1" si="51"/>
        <v>243</v>
      </c>
      <c r="H228" s="14">
        <f t="shared" ca="1" si="51"/>
        <v>172</v>
      </c>
      <c r="I228" s="14">
        <f t="shared" ca="1" si="51"/>
        <v>66</v>
      </c>
      <c r="J228" s="14">
        <f t="shared" ca="1" si="51"/>
        <v>481</v>
      </c>
      <c r="K228" s="14">
        <f t="shared" ca="1" si="51"/>
        <v>7755</v>
      </c>
      <c r="L228" s="14">
        <f t="shared" ca="1" si="51"/>
        <v>3721</v>
      </c>
      <c r="M228" s="14">
        <f t="shared" ca="1" si="51"/>
        <v>4974</v>
      </c>
      <c r="N228" s="14">
        <f t="shared" ca="1" si="51"/>
        <v>2429</v>
      </c>
      <c r="O228" s="14">
        <f t="shared" ca="1" si="51"/>
        <v>1900</v>
      </c>
      <c r="P228" s="14">
        <f t="shared" ca="1" si="51"/>
        <v>1108</v>
      </c>
      <c r="Q228" s="320">
        <f t="shared" ca="1" si="51"/>
        <v>14629</v>
      </c>
      <c r="R228" s="14">
        <f t="shared" ca="1" si="51"/>
        <v>7258</v>
      </c>
      <c r="S228" s="14">
        <f t="shared" ca="1" si="51"/>
        <v>240</v>
      </c>
      <c r="T228" s="14">
        <f t="shared" ca="1" si="51"/>
        <v>235</v>
      </c>
      <c r="U228" s="14">
        <f t="shared" ca="1" si="51"/>
        <v>287</v>
      </c>
      <c r="V228" s="14">
        <f t="shared" ca="1" si="51"/>
        <v>213</v>
      </c>
      <c r="W228" s="14">
        <f t="shared" ca="1" si="51"/>
        <v>137</v>
      </c>
      <c r="X228" s="14">
        <f t="shared" ca="1" si="51"/>
        <v>97</v>
      </c>
      <c r="Y228" s="14">
        <f t="shared" ca="1" si="51"/>
        <v>664</v>
      </c>
      <c r="Z228" s="14">
        <f t="shared" ca="1" si="51"/>
        <v>545</v>
      </c>
      <c r="AA228" s="14"/>
    </row>
    <row r="229" spans="1:27" ht="15" customHeight="1" x14ac:dyDescent="0.25">
      <c r="A229" s="182" t="s">
        <v>224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320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5" customHeight="1" x14ac:dyDescent="0.25">
      <c r="A230" s="182" t="s">
        <v>392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320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5" customHeight="1" x14ac:dyDescent="0.25">
      <c r="A231" s="182" t="s">
        <v>188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320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5" customHeight="1" x14ac:dyDescent="0.25">
      <c r="A232" s="183"/>
      <c r="B232" s="183" t="s">
        <v>393</v>
      </c>
      <c r="C232" s="183">
        <v>9</v>
      </c>
      <c r="D232" s="183" t="s">
        <v>196</v>
      </c>
      <c r="E232" s="183" t="s">
        <v>394</v>
      </c>
      <c r="F232" s="183">
        <v>12</v>
      </c>
      <c r="G232" s="183">
        <v>5</v>
      </c>
      <c r="H232" s="183">
        <v>4</v>
      </c>
      <c r="I232" s="183"/>
      <c r="J232" s="183">
        <f t="shared" ref="J232:J254" ca="1" si="52">INDIRECT(CONCATENATE("G", ROW())) + INDIRECT(CONCATENATE("H", ROW())) + INDIRECT(CONCATENATE("I", ROW()))</f>
        <v>9</v>
      </c>
      <c r="K232" s="183">
        <v>91</v>
      </c>
      <c r="L232" s="183">
        <v>41</v>
      </c>
      <c r="M232" s="183">
        <v>33</v>
      </c>
      <c r="N232" s="183">
        <v>12</v>
      </c>
      <c r="O232" s="183"/>
      <c r="P232" s="183"/>
      <c r="Q232" s="329">
        <f t="shared" ref="Q232:Q254" ca="1" si="53">INDIRECT(CONCATENATE("K", ROW())) + INDIRECT(CONCATENATE("M", ROW())) + INDIRECT(CONCATENATE("O", ROW()))</f>
        <v>124</v>
      </c>
      <c r="R232" s="183">
        <f t="shared" ref="R232:R254" ca="1" si="54">INDIRECT(CONCATENATE("L", ROW())) + INDIRECT(CONCATENATE("N", ROW())) + INDIRECT(CONCATENATE("P", ROW()))</f>
        <v>53</v>
      </c>
      <c r="S232" s="183">
        <v>5</v>
      </c>
      <c r="T232" s="183">
        <v>3</v>
      </c>
      <c r="U232" s="183">
        <v>6</v>
      </c>
      <c r="V232" s="183">
        <v>5</v>
      </c>
      <c r="W232" s="183"/>
      <c r="X232" s="183"/>
      <c r="Y232" s="183">
        <f t="shared" ref="Y232:Y254" ca="1" si="55">INDIRECT(CONCATENATE("S", ROW())) + INDIRECT(CONCATENATE("U", ROW())) + INDIRECT(CONCATENATE("W", ROW()))</f>
        <v>11</v>
      </c>
      <c r="Z232" s="183">
        <f t="shared" ref="Z232:Z254" ca="1" si="56">INDIRECT(CONCATENATE("T", ROW())) + INDIRECT(CONCATENATE("V", ROW())) + INDIRECT(CONCATENATE("X", ROW()))</f>
        <v>8</v>
      </c>
      <c r="AA232" s="14"/>
    </row>
    <row r="233" spans="1:27" ht="15" customHeight="1" x14ac:dyDescent="0.25">
      <c r="A233" s="183"/>
      <c r="B233" s="183" t="s">
        <v>393</v>
      </c>
      <c r="C233" s="183">
        <v>12</v>
      </c>
      <c r="D233" s="183" t="s">
        <v>190</v>
      </c>
      <c r="E233" s="183" t="s">
        <v>395</v>
      </c>
      <c r="F233" s="183">
        <v>1</v>
      </c>
      <c r="G233" s="183">
        <v>24</v>
      </c>
      <c r="H233" s="183">
        <v>20</v>
      </c>
      <c r="I233" s="183">
        <v>12</v>
      </c>
      <c r="J233" s="183">
        <f t="shared" ca="1" si="52"/>
        <v>56</v>
      </c>
      <c r="K233" s="183">
        <v>1139</v>
      </c>
      <c r="L233" s="183">
        <v>575</v>
      </c>
      <c r="M233" s="183">
        <v>714</v>
      </c>
      <c r="N233" s="183">
        <v>358</v>
      </c>
      <c r="O233" s="183">
        <v>344</v>
      </c>
      <c r="P233" s="183">
        <v>197</v>
      </c>
      <c r="Q233" s="329">
        <f t="shared" ca="1" si="53"/>
        <v>2197</v>
      </c>
      <c r="R233" s="183">
        <f t="shared" ca="1" si="54"/>
        <v>1130</v>
      </c>
      <c r="S233" s="183">
        <v>24</v>
      </c>
      <c r="T233" s="183">
        <v>24</v>
      </c>
      <c r="U233" s="183">
        <v>26</v>
      </c>
      <c r="V233" s="183">
        <v>18</v>
      </c>
      <c r="W233" s="183">
        <v>26</v>
      </c>
      <c r="X233" s="183">
        <v>22</v>
      </c>
      <c r="Y233" s="183">
        <f t="shared" ca="1" si="55"/>
        <v>76</v>
      </c>
      <c r="Z233" s="183">
        <f t="shared" ca="1" si="56"/>
        <v>64</v>
      </c>
      <c r="AA233" s="14"/>
    </row>
    <row r="234" spans="1:27" ht="15" customHeight="1" x14ac:dyDescent="0.25">
      <c r="A234" s="183"/>
      <c r="B234" s="183" t="s">
        <v>393</v>
      </c>
      <c r="C234" s="183">
        <v>12</v>
      </c>
      <c r="D234" s="183" t="s">
        <v>190</v>
      </c>
      <c r="E234" s="183" t="s">
        <v>396</v>
      </c>
      <c r="F234" s="183">
        <v>10</v>
      </c>
      <c r="G234" s="183">
        <v>7</v>
      </c>
      <c r="H234" s="183">
        <v>4</v>
      </c>
      <c r="I234" s="183">
        <v>3</v>
      </c>
      <c r="J234" s="183">
        <f t="shared" ca="1" si="52"/>
        <v>14</v>
      </c>
      <c r="K234" s="183">
        <v>182</v>
      </c>
      <c r="L234" s="183">
        <v>94</v>
      </c>
      <c r="M234" s="183">
        <v>133</v>
      </c>
      <c r="N234" s="183">
        <v>69</v>
      </c>
      <c r="O234" s="183">
        <v>49</v>
      </c>
      <c r="P234" s="183">
        <v>30</v>
      </c>
      <c r="Q234" s="329">
        <f t="shared" ca="1" si="53"/>
        <v>364</v>
      </c>
      <c r="R234" s="183">
        <f t="shared" ca="1" si="54"/>
        <v>193</v>
      </c>
      <c r="S234" s="183">
        <v>7</v>
      </c>
      <c r="T234" s="183">
        <v>6</v>
      </c>
      <c r="U234" s="183">
        <v>8</v>
      </c>
      <c r="V234" s="183">
        <v>6</v>
      </c>
      <c r="W234" s="183">
        <v>5</v>
      </c>
      <c r="X234" s="183">
        <v>4</v>
      </c>
      <c r="Y234" s="183">
        <f t="shared" ca="1" si="55"/>
        <v>20</v>
      </c>
      <c r="Z234" s="183">
        <f t="shared" ca="1" si="56"/>
        <v>16</v>
      </c>
      <c r="AA234" s="14"/>
    </row>
    <row r="235" spans="1:27" ht="15" customHeight="1" x14ac:dyDescent="0.25">
      <c r="A235" s="183"/>
      <c r="B235" s="183" t="s">
        <v>393</v>
      </c>
      <c r="C235" s="183">
        <v>12</v>
      </c>
      <c r="D235" s="183" t="s">
        <v>190</v>
      </c>
      <c r="E235" s="183" t="s">
        <v>397</v>
      </c>
      <c r="F235" s="183"/>
      <c r="G235" s="183">
        <v>25</v>
      </c>
      <c r="H235" s="183">
        <v>19</v>
      </c>
      <c r="I235" s="183">
        <v>12</v>
      </c>
      <c r="J235" s="183">
        <f t="shared" ca="1" si="52"/>
        <v>56</v>
      </c>
      <c r="K235" s="183">
        <v>966</v>
      </c>
      <c r="L235" s="183">
        <v>476</v>
      </c>
      <c r="M235" s="183">
        <v>695</v>
      </c>
      <c r="N235" s="183">
        <v>376</v>
      </c>
      <c r="O235" s="183">
        <v>347</v>
      </c>
      <c r="P235" s="183">
        <v>201</v>
      </c>
      <c r="Q235" s="329">
        <f t="shared" ca="1" si="53"/>
        <v>2008</v>
      </c>
      <c r="R235" s="183">
        <f t="shared" ca="1" si="54"/>
        <v>1053</v>
      </c>
      <c r="S235" s="183">
        <v>25</v>
      </c>
      <c r="T235" s="183">
        <v>24</v>
      </c>
      <c r="U235" s="183">
        <v>31</v>
      </c>
      <c r="V235" s="183">
        <v>23</v>
      </c>
      <c r="W235" s="183">
        <v>26</v>
      </c>
      <c r="X235" s="183">
        <v>19</v>
      </c>
      <c r="Y235" s="183">
        <f t="shared" ca="1" si="55"/>
        <v>82</v>
      </c>
      <c r="Z235" s="183">
        <f t="shared" ca="1" si="56"/>
        <v>66</v>
      </c>
      <c r="AA235" s="14"/>
    </row>
    <row r="236" spans="1:27" ht="15" customHeight="1" x14ac:dyDescent="0.25">
      <c r="A236" s="183"/>
      <c r="B236" s="183" t="s">
        <v>393</v>
      </c>
      <c r="C236" s="183">
        <v>12</v>
      </c>
      <c r="D236" s="183" t="s">
        <v>190</v>
      </c>
      <c r="E236" s="183" t="s">
        <v>398</v>
      </c>
      <c r="F236" s="183">
        <v>500</v>
      </c>
      <c r="G236" s="183">
        <v>24</v>
      </c>
      <c r="H236" s="183">
        <v>18</v>
      </c>
      <c r="I236" s="183">
        <v>9</v>
      </c>
      <c r="J236" s="183">
        <f t="shared" ca="1" si="52"/>
        <v>51</v>
      </c>
      <c r="K236" s="183">
        <v>948</v>
      </c>
      <c r="L236" s="183">
        <v>493</v>
      </c>
      <c r="M236" s="183">
        <v>590</v>
      </c>
      <c r="N236" s="183">
        <v>286</v>
      </c>
      <c r="O236" s="183">
        <v>251</v>
      </c>
      <c r="P236" s="183">
        <v>153</v>
      </c>
      <c r="Q236" s="329">
        <f t="shared" ca="1" si="53"/>
        <v>1789</v>
      </c>
      <c r="R236" s="183">
        <f t="shared" ca="1" si="54"/>
        <v>932</v>
      </c>
      <c r="S236" s="183">
        <v>24</v>
      </c>
      <c r="T236" s="183">
        <v>24</v>
      </c>
      <c r="U236" s="183">
        <v>40</v>
      </c>
      <c r="V236" s="183">
        <v>32</v>
      </c>
      <c r="W236" s="183">
        <v>17</v>
      </c>
      <c r="X236" s="183">
        <v>13</v>
      </c>
      <c r="Y236" s="183">
        <f t="shared" ca="1" si="55"/>
        <v>81</v>
      </c>
      <c r="Z236" s="183">
        <f t="shared" ca="1" si="56"/>
        <v>69</v>
      </c>
      <c r="AA236" s="14"/>
    </row>
    <row r="237" spans="1:27" ht="15" customHeight="1" x14ac:dyDescent="0.25">
      <c r="A237" s="183"/>
      <c r="B237" s="183" t="s">
        <v>393</v>
      </c>
      <c r="C237" s="183">
        <v>12</v>
      </c>
      <c r="D237" s="183" t="s">
        <v>190</v>
      </c>
      <c r="E237" s="183" t="s">
        <v>399</v>
      </c>
      <c r="F237" s="183">
        <v>4</v>
      </c>
      <c r="G237" s="183">
        <v>11</v>
      </c>
      <c r="H237" s="183">
        <v>6</v>
      </c>
      <c r="I237" s="183">
        <v>3</v>
      </c>
      <c r="J237" s="183">
        <f t="shared" ca="1" si="52"/>
        <v>20</v>
      </c>
      <c r="K237" s="183">
        <v>247</v>
      </c>
      <c r="L237" s="183">
        <v>106</v>
      </c>
      <c r="M237" s="183">
        <v>131</v>
      </c>
      <c r="N237" s="183">
        <v>56</v>
      </c>
      <c r="O237" s="183">
        <v>61</v>
      </c>
      <c r="P237" s="183">
        <v>39</v>
      </c>
      <c r="Q237" s="329">
        <f t="shared" ca="1" si="53"/>
        <v>439</v>
      </c>
      <c r="R237" s="183">
        <f t="shared" ca="1" si="54"/>
        <v>201</v>
      </c>
      <c r="S237" s="183">
        <v>11</v>
      </c>
      <c r="T237" s="183">
        <v>11</v>
      </c>
      <c r="U237" s="183">
        <v>9</v>
      </c>
      <c r="V237" s="183">
        <v>6</v>
      </c>
      <c r="W237" s="183">
        <v>10</v>
      </c>
      <c r="X237" s="183">
        <v>9</v>
      </c>
      <c r="Y237" s="183">
        <f t="shared" ca="1" si="55"/>
        <v>30</v>
      </c>
      <c r="Z237" s="183">
        <f t="shared" ca="1" si="56"/>
        <v>26</v>
      </c>
      <c r="AA237" s="14"/>
    </row>
    <row r="238" spans="1:27" ht="15" customHeight="1" x14ac:dyDescent="0.25">
      <c r="A238" s="183"/>
      <c r="B238" s="183" t="s">
        <v>393</v>
      </c>
      <c r="C238" s="183">
        <v>12</v>
      </c>
      <c r="D238" s="183" t="s">
        <v>190</v>
      </c>
      <c r="E238" s="183" t="s">
        <v>400</v>
      </c>
      <c r="F238" s="183"/>
      <c r="G238" s="183">
        <v>20</v>
      </c>
      <c r="H238" s="183">
        <v>14</v>
      </c>
      <c r="I238" s="183">
        <v>6</v>
      </c>
      <c r="J238" s="183">
        <f t="shared" ca="1" si="52"/>
        <v>40</v>
      </c>
      <c r="K238" s="183">
        <v>769</v>
      </c>
      <c r="L238" s="183">
        <v>379</v>
      </c>
      <c r="M238" s="183">
        <v>434</v>
      </c>
      <c r="N238" s="183">
        <v>204</v>
      </c>
      <c r="O238" s="183">
        <v>187</v>
      </c>
      <c r="P238" s="183">
        <v>118</v>
      </c>
      <c r="Q238" s="329">
        <f t="shared" ca="1" si="53"/>
        <v>1390</v>
      </c>
      <c r="R238" s="183">
        <f t="shared" ca="1" si="54"/>
        <v>701</v>
      </c>
      <c r="S238" s="183">
        <v>20</v>
      </c>
      <c r="T238" s="183">
        <v>20</v>
      </c>
      <c r="U238" s="183">
        <v>25</v>
      </c>
      <c r="V238" s="183">
        <v>20</v>
      </c>
      <c r="W238" s="183">
        <v>12</v>
      </c>
      <c r="X238" s="183">
        <v>9</v>
      </c>
      <c r="Y238" s="183">
        <f t="shared" ca="1" si="55"/>
        <v>57</v>
      </c>
      <c r="Z238" s="183">
        <f t="shared" ca="1" si="56"/>
        <v>49</v>
      </c>
      <c r="AA238" s="14"/>
    </row>
    <row r="239" spans="1:27" ht="15" customHeight="1" x14ac:dyDescent="0.25">
      <c r="A239" s="183"/>
      <c r="B239" s="183" t="s">
        <v>393</v>
      </c>
      <c r="C239" s="183">
        <v>12</v>
      </c>
      <c r="D239" s="183" t="s">
        <v>196</v>
      </c>
      <c r="E239" s="183" t="s">
        <v>401</v>
      </c>
      <c r="F239" s="183">
        <v>200</v>
      </c>
      <c r="G239" s="183">
        <v>18</v>
      </c>
      <c r="H239" s="183">
        <v>13</v>
      </c>
      <c r="I239" s="183">
        <v>6</v>
      </c>
      <c r="J239" s="183">
        <f t="shared" ca="1" si="52"/>
        <v>37</v>
      </c>
      <c r="K239" s="183">
        <v>509</v>
      </c>
      <c r="L239" s="183">
        <v>249</v>
      </c>
      <c r="M239" s="183">
        <v>321</v>
      </c>
      <c r="N239" s="183">
        <v>157</v>
      </c>
      <c r="O239" s="183">
        <v>146</v>
      </c>
      <c r="P239" s="183">
        <v>78</v>
      </c>
      <c r="Q239" s="329">
        <f t="shared" ca="1" si="53"/>
        <v>976</v>
      </c>
      <c r="R239" s="183">
        <f t="shared" ca="1" si="54"/>
        <v>484</v>
      </c>
      <c r="S239" s="183">
        <v>18</v>
      </c>
      <c r="T239" s="183">
        <v>18</v>
      </c>
      <c r="U239" s="183">
        <v>25</v>
      </c>
      <c r="V239" s="183">
        <v>20</v>
      </c>
      <c r="W239" s="183">
        <v>14</v>
      </c>
      <c r="X239" s="183">
        <v>9</v>
      </c>
      <c r="Y239" s="183">
        <f t="shared" ca="1" si="55"/>
        <v>57</v>
      </c>
      <c r="Z239" s="183">
        <f t="shared" ca="1" si="56"/>
        <v>47</v>
      </c>
      <c r="AA239" s="14"/>
    </row>
    <row r="240" spans="1:27" ht="15" customHeight="1" x14ac:dyDescent="0.25">
      <c r="A240" s="183"/>
      <c r="B240" s="183" t="s">
        <v>393</v>
      </c>
      <c r="C240" s="183">
        <v>12</v>
      </c>
      <c r="D240" s="183" t="s">
        <v>196</v>
      </c>
      <c r="E240" s="183" t="s">
        <v>402</v>
      </c>
      <c r="F240" s="183">
        <v>173</v>
      </c>
      <c r="G240" s="183">
        <v>10</v>
      </c>
      <c r="H240" s="183">
        <v>6</v>
      </c>
      <c r="I240" s="183">
        <v>4</v>
      </c>
      <c r="J240" s="183">
        <f t="shared" ca="1" si="52"/>
        <v>20</v>
      </c>
      <c r="K240" s="183">
        <v>293</v>
      </c>
      <c r="L240" s="183">
        <v>146</v>
      </c>
      <c r="M240" s="183">
        <v>210</v>
      </c>
      <c r="N240" s="183">
        <v>105</v>
      </c>
      <c r="O240" s="183">
        <v>92</v>
      </c>
      <c r="P240" s="183">
        <v>48</v>
      </c>
      <c r="Q240" s="329">
        <f t="shared" ca="1" si="53"/>
        <v>595</v>
      </c>
      <c r="R240" s="183">
        <f t="shared" ca="1" si="54"/>
        <v>299</v>
      </c>
      <c r="S240" s="183">
        <v>10</v>
      </c>
      <c r="T240" s="183">
        <v>10</v>
      </c>
      <c r="U240" s="183">
        <v>15</v>
      </c>
      <c r="V240" s="183">
        <v>10</v>
      </c>
      <c r="W240" s="183">
        <v>4</v>
      </c>
      <c r="X240" s="183">
        <v>3</v>
      </c>
      <c r="Y240" s="183">
        <f t="shared" ca="1" si="55"/>
        <v>29</v>
      </c>
      <c r="Z240" s="183">
        <f t="shared" ca="1" si="56"/>
        <v>23</v>
      </c>
      <c r="AA240" s="14"/>
    </row>
    <row r="241" spans="1:27" ht="15" customHeight="1" x14ac:dyDescent="0.25">
      <c r="A241" s="183"/>
      <c r="B241" s="183" t="s">
        <v>393</v>
      </c>
      <c r="C241" s="183">
        <v>9</v>
      </c>
      <c r="D241" s="183" t="s">
        <v>196</v>
      </c>
      <c r="E241" s="183" t="s">
        <v>403</v>
      </c>
      <c r="F241" s="183">
        <v>50</v>
      </c>
      <c r="G241" s="183">
        <v>5</v>
      </c>
      <c r="H241" s="183">
        <v>4</v>
      </c>
      <c r="I241" s="183"/>
      <c r="J241" s="183">
        <f t="shared" ca="1" si="52"/>
        <v>9</v>
      </c>
      <c r="K241" s="183">
        <v>89</v>
      </c>
      <c r="L241" s="183">
        <v>42</v>
      </c>
      <c r="M241" s="183">
        <v>53</v>
      </c>
      <c r="N241" s="183">
        <v>24</v>
      </c>
      <c r="O241" s="183"/>
      <c r="P241" s="183"/>
      <c r="Q241" s="329">
        <f t="shared" ca="1" si="53"/>
        <v>142</v>
      </c>
      <c r="R241" s="183">
        <f t="shared" ca="1" si="54"/>
        <v>66</v>
      </c>
      <c r="S241" s="183">
        <v>5</v>
      </c>
      <c r="T241" s="183">
        <v>5</v>
      </c>
      <c r="U241" s="183">
        <v>8</v>
      </c>
      <c r="V241" s="183">
        <v>5</v>
      </c>
      <c r="W241" s="183"/>
      <c r="X241" s="183"/>
      <c r="Y241" s="183">
        <f t="shared" ca="1" si="55"/>
        <v>13</v>
      </c>
      <c r="Z241" s="183">
        <f t="shared" ca="1" si="56"/>
        <v>10</v>
      </c>
      <c r="AA241" s="14"/>
    </row>
    <row r="242" spans="1:27" ht="15" customHeight="1" x14ac:dyDescent="0.25">
      <c r="A242" s="183"/>
      <c r="B242" s="183" t="s">
        <v>393</v>
      </c>
      <c r="C242" s="183">
        <v>9</v>
      </c>
      <c r="D242" s="183" t="s">
        <v>196</v>
      </c>
      <c r="E242" s="183" t="s">
        <v>404</v>
      </c>
      <c r="F242" s="183">
        <v>130</v>
      </c>
      <c r="G242" s="183">
        <v>5</v>
      </c>
      <c r="H242" s="183">
        <v>4</v>
      </c>
      <c r="I242" s="183"/>
      <c r="J242" s="183">
        <f t="shared" ca="1" si="52"/>
        <v>9</v>
      </c>
      <c r="K242" s="183">
        <v>110</v>
      </c>
      <c r="L242" s="183">
        <v>48</v>
      </c>
      <c r="M242" s="183">
        <v>63</v>
      </c>
      <c r="N242" s="183">
        <v>26</v>
      </c>
      <c r="O242" s="183"/>
      <c r="P242" s="183"/>
      <c r="Q242" s="329">
        <f t="shared" ca="1" si="53"/>
        <v>173</v>
      </c>
      <c r="R242" s="183">
        <f t="shared" ca="1" si="54"/>
        <v>74</v>
      </c>
      <c r="S242" s="183">
        <v>5</v>
      </c>
      <c r="T242" s="183">
        <v>5</v>
      </c>
      <c r="U242" s="183">
        <v>8</v>
      </c>
      <c r="V242" s="183">
        <v>5</v>
      </c>
      <c r="W242" s="183"/>
      <c r="X242" s="183"/>
      <c r="Y242" s="183">
        <f t="shared" ca="1" si="55"/>
        <v>13</v>
      </c>
      <c r="Z242" s="183">
        <f t="shared" ca="1" si="56"/>
        <v>10</v>
      </c>
      <c r="AA242" s="14"/>
    </row>
    <row r="243" spans="1:27" ht="15" customHeight="1" x14ac:dyDescent="0.25">
      <c r="A243" s="183"/>
      <c r="B243" s="183" t="s">
        <v>393</v>
      </c>
      <c r="C243" s="183">
        <v>12</v>
      </c>
      <c r="D243" s="183" t="s">
        <v>196</v>
      </c>
      <c r="E243" s="183" t="s">
        <v>405</v>
      </c>
      <c r="F243" s="183">
        <v>188</v>
      </c>
      <c r="G243" s="183">
        <v>10</v>
      </c>
      <c r="H243" s="183">
        <v>7</v>
      </c>
      <c r="I243" s="183">
        <v>4</v>
      </c>
      <c r="J243" s="183">
        <f t="shared" ca="1" si="52"/>
        <v>21</v>
      </c>
      <c r="K243" s="183">
        <v>327</v>
      </c>
      <c r="L243" s="183">
        <v>149</v>
      </c>
      <c r="M243" s="183">
        <v>212</v>
      </c>
      <c r="N243" s="183">
        <v>97</v>
      </c>
      <c r="O243" s="183">
        <v>92</v>
      </c>
      <c r="P243" s="183">
        <v>42</v>
      </c>
      <c r="Q243" s="329">
        <f t="shared" ca="1" si="53"/>
        <v>631</v>
      </c>
      <c r="R243" s="183">
        <f t="shared" ca="1" si="54"/>
        <v>288</v>
      </c>
      <c r="S243" s="183">
        <v>10</v>
      </c>
      <c r="T243" s="183">
        <v>10</v>
      </c>
      <c r="U243" s="183">
        <v>10</v>
      </c>
      <c r="V243" s="183">
        <v>8</v>
      </c>
      <c r="W243" s="183">
        <v>9</v>
      </c>
      <c r="X243" s="183">
        <v>6</v>
      </c>
      <c r="Y243" s="183">
        <f t="shared" ca="1" si="55"/>
        <v>29</v>
      </c>
      <c r="Z243" s="183">
        <f t="shared" ca="1" si="56"/>
        <v>24</v>
      </c>
      <c r="AA243" s="14"/>
    </row>
    <row r="244" spans="1:27" ht="15" customHeight="1" x14ac:dyDescent="0.25">
      <c r="A244" s="183"/>
      <c r="B244" s="183" t="s">
        <v>393</v>
      </c>
      <c r="C244" s="183">
        <v>12</v>
      </c>
      <c r="D244" s="183" t="s">
        <v>190</v>
      </c>
      <c r="E244" s="183" t="s">
        <v>406</v>
      </c>
      <c r="F244" s="183"/>
      <c r="G244" s="183"/>
      <c r="H244" s="183"/>
      <c r="I244" s="183">
        <v>3</v>
      </c>
      <c r="J244" s="183">
        <f t="shared" ca="1" si="52"/>
        <v>3</v>
      </c>
      <c r="K244" s="183"/>
      <c r="L244" s="183"/>
      <c r="M244" s="183"/>
      <c r="N244" s="183"/>
      <c r="O244" s="183">
        <v>51</v>
      </c>
      <c r="P244" s="183">
        <v>30</v>
      </c>
      <c r="Q244" s="329">
        <f t="shared" ca="1" si="53"/>
        <v>51</v>
      </c>
      <c r="R244" s="183">
        <f t="shared" ca="1" si="54"/>
        <v>30</v>
      </c>
      <c r="S244" s="183"/>
      <c r="T244" s="183"/>
      <c r="U244" s="183"/>
      <c r="V244" s="183"/>
      <c r="W244" s="183">
        <v>11</v>
      </c>
      <c r="X244" s="183">
        <v>8</v>
      </c>
      <c r="Y244" s="183">
        <f t="shared" ca="1" si="55"/>
        <v>11</v>
      </c>
      <c r="Z244" s="183">
        <f t="shared" ca="1" si="56"/>
        <v>8</v>
      </c>
      <c r="AA244" s="14"/>
    </row>
    <row r="245" spans="1:27" ht="15" customHeight="1" x14ac:dyDescent="0.25">
      <c r="A245" s="183"/>
      <c r="B245" s="183" t="s">
        <v>393</v>
      </c>
      <c r="C245" s="183">
        <v>9</v>
      </c>
      <c r="D245" s="183" t="s">
        <v>196</v>
      </c>
      <c r="E245" s="183" t="s">
        <v>407</v>
      </c>
      <c r="F245" s="183">
        <v>150</v>
      </c>
      <c r="G245" s="183">
        <v>9</v>
      </c>
      <c r="H245" s="183">
        <v>4</v>
      </c>
      <c r="I245" s="183"/>
      <c r="J245" s="183">
        <f t="shared" ca="1" si="52"/>
        <v>13</v>
      </c>
      <c r="K245" s="183">
        <v>207</v>
      </c>
      <c r="L245" s="183">
        <v>89</v>
      </c>
      <c r="M245" s="183">
        <v>109</v>
      </c>
      <c r="N245" s="183">
        <v>43</v>
      </c>
      <c r="O245" s="183"/>
      <c r="P245" s="183"/>
      <c r="Q245" s="329">
        <f t="shared" ca="1" si="53"/>
        <v>316</v>
      </c>
      <c r="R245" s="183">
        <f t="shared" ca="1" si="54"/>
        <v>132</v>
      </c>
      <c r="S245" s="183">
        <v>9</v>
      </c>
      <c r="T245" s="183">
        <v>9</v>
      </c>
      <c r="U245" s="183">
        <v>8</v>
      </c>
      <c r="V245" s="183">
        <v>3</v>
      </c>
      <c r="W245" s="183"/>
      <c r="X245" s="183"/>
      <c r="Y245" s="183">
        <f t="shared" ca="1" si="55"/>
        <v>17</v>
      </c>
      <c r="Z245" s="183">
        <f t="shared" ca="1" si="56"/>
        <v>12</v>
      </c>
      <c r="AA245" s="14"/>
    </row>
    <row r="246" spans="1:27" ht="15" customHeight="1" x14ac:dyDescent="0.25">
      <c r="A246" s="183"/>
      <c r="B246" s="183" t="s">
        <v>393</v>
      </c>
      <c r="C246" s="183">
        <v>9</v>
      </c>
      <c r="D246" s="183" t="s">
        <v>196</v>
      </c>
      <c r="E246" s="183" t="s">
        <v>408</v>
      </c>
      <c r="F246" s="183">
        <v>130</v>
      </c>
      <c r="G246" s="183">
        <v>7</v>
      </c>
      <c r="H246" s="183">
        <v>4</v>
      </c>
      <c r="I246" s="183"/>
      <c r="J246" s="183">
        <f t="shared" ca="1" si="52"/>
        <v>11</v>
      </c>
      <c r="K246" s="183">
        <v>190</v>
      </c>
      <c r="L246" s="183">
        <v>90</v>
      </c>
      <c r="M246" s="183">
        <v>98</v>
      </c>
      <c r="N246" s="183">
        <v>48</v>
      </c>
      <c r="O246" s="183"/>
      <c r="P246" s="183"/>
      <c r="Q246" s="329">
        <f t="shared" ca="1" si="53"/>
        <v>288</v>
      </c>
      <c r="R246" s="183">
        <f t="shared" ca="1" si="54"/>
        <v>138</v>
      </c>
      <c r="S246" s="183">
        <v>7</v>
      </c>
      <c r="T246" s="183">
        <v>7</v>
      </c>
      <c r="U246" s="183">
        <v>8</v>
      </c>
      <c r="V246" s="183">
        <v>6</v>
      </c>
      <c r="W246" s="183"/>
      <c r="X246" s="183"/>
      <c r="Y246" s="183">
        <f t="shared" ca="1" si="55"/>
        <v>15</v>
      </c>
      <c r="Z246" s="183">
        <f t="shared" ca="1" si="56"/>
        <v>13</v>
      </c>
      <c r="AA246" s="14"/>
    </row>
    <row r="247" spans="1:27" ht="15" customHeight="1" x14ac:dyDescent="0.25">
      <c r="A247" s="183"/>
      <c r="B247" s="183" t="s">
        <v>393</v>
      </c>
      <c r="C247" s="183">
        <v>9</v>
      </c>
      <c r="D247" s="183" t="s">
        <v>196</v>
      </c>
      <c r="E247" s="183" t="s">
        <v>409</v>
      </c>
      <c r="F247" s="183">
        <v>70</v>
      </c>
      <c r="G247" s="183">
        <v>5</v>
      </c>
      <c r="H247" s="183">
        <v>4</v>
      </c>
      <c r="I247" s="183"/>
      <c r="J247" s="183">
        <f t="shared" ca="1" si="52"/>
        <v>9</v>
      </c>
      <c r="K247" s="183">
        <v>115</v>
      </c>
      <c r="L247" s="183">
        <v>56</v>
      </c>
      <c r="M247" s="183">
        <v>65</v>
      </c>
      <c r="N247" s="183">
        <v>33</v>
      </c>
      <c r="O247" s="183"/>
      <c r="P247" s="183"/>
      <c r="Q247" s="329">
        <f t="shared" ca="1" si="53"/>
        <v>180</v>
      </c>
      <c r="R247" s="183">
        <f t="shared" ca="1" si="54"/>
        <v>89</v>
      </c>
      <c r="S247" s="183">
        <v>5</v>
      </c>
      <c r="T247" s="183">
        <v>5</v>
      </c>
      <c r="U247" s="183">
        <v>9</v>
      </c>
      <c r="V247" s="183">
        <v>7</v>
      </c>
      <c r="W247" s="183"/>
      <c r="X247" s="183"/>
      <c r="Y247" s="183">
        <f t="shared" ca="1" si="55"/>
        <v>14</v>
      </c>
      <c r="Z247" s="183">
        <f t="shared" ca="1" si="56"/>
        <v>12</v>
      </c>
      <c r="AA247" s="14"/>
    </row>
    <row r="248" spans="1:27" ht="15" customHeight="1" x14ac:dyDescent="0.25">
      <c r="A248" s="183"/>
      <c r="B248" s="183" t="s">
        <v>393</v>
      </c>
      <c r="C248" s="183">
        <v>12</v>
      </c>
      <c r="D248" s="183" t="s">
        <v>196</v>
      </c>
      <c r="E248" s="183" t="s">
        <v>410</v>
      </c>
      <c r="F248" s="183">
        <v>360</v>
      </c>
      <c r="G248" s="183">
        <v>8</v>
      </c>
      <c r="H248" s="183">
        <v>4</v>
      </c>
      <c r="I248" s="183">
        <v>3</v>
      </c>
      <c r="J248" s="183">
        <f t="shared" ca="1" si="52"/>
        <v>15</v>
      </c>
      <c r="K248" s="183">
        <v>215</v>
      </c>
      <c r="L248" s="183">
        <v>107</v>
      </c>
      <c r="M248" s="183">
        <v>116</v>
      </c>
      <c r="N248" s="183">
        <v>48</v>
      </c>
      <c r="O248" s="183">
        <v>53</v>
      </c>
      <c r="P248" s="183">
        <v>25</v>
      </c>
      <c r="Q248" s="329">
        <f t="shared" ca="1" si="53"/>
        <v>384</v>
      </c>
      <c r="R248" s="183">
        <f t="shared" ca="1" si="54"/>
        <v>180</v>
      </c>
      <c r="S248" s="183">
        <v>8</v>
      </c>
      <c r="T248" s="183">
        <v>7</v>
      </c>
      <c r="U248" s="183">
        <v>12</v>
      </c>
      <c r="V248" s="183">
        <v>7</v>
      </c>
      <c r="W248" s="183">
        <v>3</v>
      </c>
      <c r="X248" s="183">
        <v>2</v>
      </c>
      <c r="Y248" s="183">
        <f t="shared" ca="1" si="55"/>
        <v>23</v>
      </c>
      <c r="Z248" s="183">
        <f t="shared" ca="1" si="56"/>
        <v>16</v>
      </c>
      <c r="AA248" s="14"/>
    </row>
    <row r="249" spans="1:27" ht="15" customHeight="1" x14ac:dyDescent="0.25">
      <c r="A249" s="183"/>
      <c r="B249" s="183" t="s">
        <v>393</v>
      </c>
      <c r="C249" s="183">
        <v>12</v>
      </c>
      <c r="D249" s="183" t="s">
        <v>190</v>
      </c>
      <c r="E249" s="183" t="s">
        <v>411</v>
      </c>
      <c r="F249" s="183">
        <v>1</v>
      </c>
      <c r="G249" s="183">
        <v>25</v>
      </c>
      <c r="H249" s="183">
        <v>19</v>
      </c>
      <c r="I249" s="183">
        <v>11</v>
      </c>
      <c r="J249" s="183">
        <f t="shared" ca="1" si="52"/>
        <v>55</v>
      </c>
      <c r="K249" s="183">
        <v>864</v>
      </c>
      <c r="L249" s="183">
        <v>416</v>
      </c>
      <c r="M249" s="183">
        <v>573</v>
      </c>
      <c r="N249" s="183">
        <v>276</v>
      </c>
      <c r="O249" s="183">
        <v>309</v>
      </c>
      <c r="P249" s="183">
        <v>198</v>
      </c>
      <c r="Q249" s="329">
        <f t="shared" ca="1" si="53"/>
        <v>1746</v>
      </c>
      <c r="R249" s="183">
        <f t="shared" ca="1" si="54"/>
        <v>890</v>
      </c>
      <c r="S249" s="183">
        <v>25</v>
      </c>
      <c r="T249" s="183">
        <v>25</v>
      </c>
      <c r="U249" s="183">
        <v>44</v>
      </c>
      <c r="V249" s="183">
        <v>30</v>
      </c>
      <c r="W249" s="183">
        <v>21</v>
      </c>
      <c r="X249" s="183">
        <v>17</v>
      </c>
      <c r="Y249" s="183">
        <f t="shared" ca="1" si="55"/>
        <v>90</v>
      </c>
      <c r="Z249" s="183">
        <f t="shared" ca="1" si="56"/>
        <v>72</v>
      </c>
      <c r="AA249" s="14"/>
    </row>
    <row r="250" spans="1:27" ht="15" customHeight="1" x14ac:dyDescent="0.25">
      <c r="A250" s="183"/>
      <c r="B250" s="183" t="s">
        <v>393</v>
      </c>
      <c r="C250" s="183">
        <v>12</v>
      </c>
      <c r="D250" s="183" t="s">
        <v>196</v>
      </c>
      <c r="E250" s="183" t="s">
        <v>412</v>
      </c>
      <c r="F250" s="183">
        <v>120</v>
      </c>
      <c r="G250" s="183">
        <v>11</v>
      </c>
      <c r="H250" s="183">
        <v>7</v>
      </c>
      <c r="I250" s="183">
        <v>5</v>
      </c>
      <c r="J250" s="183">
        <f t="shared" ca="1" si="52"/>
        <v>23</v>
      </c>
      <c r="K250" s="183">
        <v>317</v>
      </c>
      <c r="L250" s="183">
        <v>166</v>
      </c>
      <c r="M250" s="183">
        <v>196</v>
      </c>
      <c r="N250" s="183">
        <v>94</v>
      </c>
      <c r="O250" s="183">
        <v>110</v>
      </c>
      <c r="P250" s="183">
        <v>54</v>
      </c>
      <c r="Q250" s="329">
        <f t="shared" ca="1" si="53"/>
        <v>623</v>
      </c>
      <c r="R250" s="183">
        <f t="shared" ca="1" si="54"/>
        <v>314</v>
      </c>
      <c r="S250" s="183">
        <v>11</v>
      </c>
      <c r="T250" s="183">
        <v>11</v>
      </c>
      <c r="U250" s="183">
        <v>13</v>
      </c>
      <c r="V250" s="183">
        <v>9</v>
      </c>
      <c r="W250" s="183">
        <v>8</v>
      </c>
      <c r="X250" s="183">
        <v>4</v>
      </c>
      <c r="Y250" s="183">
        <f t="shared" ca="1" si="55"/>
        <v>32</v>
      </c>
      <c r="Z250" s="183">
        <f t="shared" ca="1" si="56"/>
        <v>24</v>
      </c>
      <c r="AA250" s="14"/>
    </row>
    <row r="251" spans="1:27" ht="15" customHeight="1" x14ac:dyDescent="0.25">
      <c r="A251" s="183"/>
      <c r="B251" s="183" t="s">
        <v>393</v>
      </c>
      <c r="C251" s="183">
        <v>12</v>
      </c>
      <c r="D251" s="183" t="s">
        <v>196</v>
      </c>
      <c r="E251" s="183" t="s">
        <v>413</v>
      </c>
      <c r="F251" s="183">
        <v>56</v>
      </c>
      <c r="G251" s="183">
        <v>8</v>
      </c>
      <c r="H251" s="183">
        <v>5</v>
      </c>
      <c r="I251" s="183">
        <v>3</v>
      </c>
      <c r="J251" s="183">
        <f t="shared" ca="1" si="52"/>
        <v>16</v>
      </c>
      <c r="K251" s="183">
        <v>195</v>
      </c>
      <c r="L251" s="183">
        <v>104</v>
      </c>
      <c r="M251" s="183">
        <v>135</v>
      </c>
      <c r="N251" s="183">
        <v>59</v>
      </c>
      <c r="O251" s="183">
        <v>52</v>
      </c>
      <c r="P251" s="183">
        <v>31</v>
      </c>
      <c r="Q251" s="329">
        <f t="shared" ca="1" si="53"/>
        <v>382</v>
      </c>
      <c r="R251" s="183">
        <f t="shared" ca="1" si="54"/>
        <v>194</v>
      </c>
      <c r="S251" s="183">
        <v>8</v>
      </c>
      <c r="T251" s="183">
        <v>8</v>
      </c>
      <c r="U251" s="183">
        <v>10</v>
      </c>
      <c r="V251" s="183">
        <v>6</v>
      </c>
      <c r="W251" s="183">
        <v>4</v>
      </c>
      <c r="X251" s="183">
        <v>3</v>
      </c>
      <c r="Y251" s="183">
        <f t="shared" ca="1" si="55"/>
        <v>22</v>
      </c>
      <c r="Z251" s="183">
        <f t="shared" ca="1" si="56"/>
        <v>17</v>
      </c>
      <c r="AA251" s="14"/>
    </row>
    <row r="252" spans="1:27" ht="15" customHeight="1" x14ac:dyDescent="0.25">
      <c r="A252" s="183"/>
      <c r="B252" s="183" t="s">
        <v>393</v>
      </c>
      <c r="C252" s="183">
        <v>12</v>
      </c>
      <c r="D252" s="183" t="s">
        <v>196</v>
      </c>
      <c r="E252" s="183" t="s">
        <v>414</v>
      </c>
      <c r="F252" s="183">
        <v>256</v>
      </c>
      <c r="G252" s="183">
        <v>6</v>
      </c>
      <c r="H252" s="183">
        <v>4</v>
      </c>
      <c r="I252" s="183">
        <v>3</v>
      </c>
      <c r="J252" s="183">
        <f t="shared" ca="1" si="52"/>
        <v>13</v>
      </c>
      <c r="K252" s="183">
        <v>181</v>
      </c>
      <c r="L252" s="183">
        <v>91</v>
      </c>
      <c r="M252" s="183">
        <v>119</v>
      </c>
      <c r="N252" s="183">
        <v>61</v>
      </c>
      <c r="O252" s="183">
        <v>64</v>
      </c>
      <c r="P252" s="183">
        <v>37</v>
      </c>
      <c r="Q252" s="329">
        <f t="shared" ca="1" si="53"/>
        <v>364</v>
      </c>
      <c r="R252" s="183">
        <f t="shared" ca="1" si="54"/>
        <v>189</v>
      </c>
      <c r="S252" s="183">
        <v>6</v>
      </c>
      <c r="T252" s="183">
        <v>6</v>
      </c>
      <c r="U252" s="183">
        <v>7</v>
      </c>
      <c r="V252" s="183">
        <v>5</v>
      </c>
      <c r="W252" s="183">
        <v>7</v>
      </c>
      <c r="X252" s="183">
        <v>6</v>
      </c>
      <c r="Y252" s="183">
        <f t="shared" ca="1" si="55"/>
        <v>20</v>
      </c>
      <c r="Z252" s="183">
        <f t="shared" ca="1" si="56"/>
        <v>17</v>
      </c>
      <c r="AA252" s="14"/>
    </row>
    <row r="253" spans="1:27" ht="15" customHeight="1" x14ac:dyDescent="0.25">
      <c r="A253" s="183"/>
      <c r="B253" s="183" t="s">
        <v>393</v>
      </c>
      <c r="C253" s="183">
        <v>12</v>
      </c>
      <c r="D253" s="183" t="s">
        <v>190</v>
      </c>
      <c r="E253" s="183" t="s">
        <v>415</v>
      </c>
      <c r="F253" s="183">
        <v>3</v>
      </c>
      <c r="G253" s="183">
        <v>26</v>
      </c>
      <c r="H253" s="183">
        <v>17</v>
      </c>
      <c r="I253" s="183">
        <v>6</v>
      </c>
      <c r="J253" s="183">
        <f t="shared" ca="1" si="52"/>
        <v>49</v>
      </c>
      <c r="K253" s="183">
        <v>1006</v>
      </c>
      <c r="L253" s="183">
        <v>478</v>
      </c>
      <c r="M253" s="183">
        <v>545</v>
      </c>
      <c r="N253" s="183">
        <v>257</v>
      </c>
      <c r="O253" s="183">
        <v>191</v>
      </c>
      <c r="P253" s="183">
        <v>111</v>
      </c>
      <c r="Q253" s="329">
        <f t="shared" ca="1" si="53"/>
        <v>1742</v>
      </c>
      <c r="R253" s="183">
        <f t="shared" ca="1" si="54"/>
        <v>846</v>
      </c>
      <c r="S253" s="183">
        <v>27</v>
      </c>
      <c r="T253" s="183">
        <v>27</v>
      </c>
      <c r="U253" s="183">
        <v>25</v>
      </c>
      <c r="V253" s="183">
        <v>22</v>
      </c>
      <c r="W253" s="183">
        <v>21</v>
      </c>
      <c r="X253" s="183">
        <v>13</v>
      </c>
      <c r="Y253" s="183">
        <f t="shared" ca="1" si="55"/>
        <v>73</v>
      </c>
      <c r="Z253" s="183">
        <f t="shared" ca="1" si="56"/>
        <v>62</v>
      </c>
      <c r="AA253" s="14"/>
    </row>
    <row r="254" spans="1:27" ht="15" customHeight="1" x14ac:dyDescent="0.25">
      <c r="A254" s="183"/>
      <c r="B254" s="183" t="s">
        <v>393</v>
      </c>
      <c r="C254" s="183">
        <v>9</v>
      </c>
      <c r="D254" s="183" t="s">
        <v>202</v>
      </c>
      <c r="E254" s="183" t="s">
        <v>416</v>
      </c>
      <c r="F254" s="183">
        <v>340</v>
      </c>
      <c r="G254" s="183">
        <v>5</v>
      </c>
      <c r="H254" s="183">
        <v>4</v>
      </c>
      <c r="I254" s="183"/>
      <c r="J254" s="183">
        <f t="shared" ca="1" si="52"/>
        <v>9</v>
      </c>
      <c r="K254" s="183">
        <v>50</v>
      </c>
      <c r="L254" s="183">
        <v>19</v>
      </c>
      <c r="M254" s="183">
        <v>37</v>
      </c>
      <c r="N254" s="183">
        <v>16</v>
      </c>
      <c r="O254" s="183"/>
      <c r="P254" s="183"/>
      <c r="Q254" s="329">
        <f t="shared" ca="1" si="53"/>
        <v>87</v>
      </c>
      <c r="R254" s="183">
        <f t="shared" ca="1" si="54"/>
        <v>35</v>
      </c>
      <c r="S254" s="183">
        <v>5</v>
      </c>
      <c r="T254" s="183">
        <v>5</v>
      </c>
      <c r="U254" s="183">
        <v>6</v>
      </c>
      <c r="V254" s="183">
        <v>5</v>
      </c>
      <c r="W254" s="183"/>
      <c r="X254" s="183"/>
      <c r="Y254" s="183">
        <f t="shared" ca="1" si="55"/>
        <v>11</v>
      </c>
      <c r="Z254" s="183">
        <f t="shared" ca="1" si="56"/>
        <v>10</v>
      </c>
      <c r="AA254" s="14"/>
    </row>
    <row r="255" spans="1:27" ht="15" customHeight="1" x14ac:dyDescent="0.25">
      <c r="A255" s="182" t="s">
        <v>223</v>
      </c>
      <c r="B255" s="14"/>
      <c r="C255" s="14">
        <f t="shared" ref="C255:Z255" ca="1" si="57">INDIRECT(ADDRESS(232,COLUMN()))+INDIRECT(ADDRESS(233,COLUMN()))+INDIRECT(ADDRESS(234,COLUMN()))+INDIRECT(ADDRESS(235,COLUMN()))+INDIRECT(ADDRESS(236,COLUMN()))+INDIRECT(ADDRESS(237,COLUMN()))+INDIRECT(ADDRESS(238,COLUMN()))+INDIRECT(ADDRESS(239,COLUMN()))+INDIRECT(ADDRESS(240,COLUMN()))+INDIRECT(ADDRESS(241,COLUMN()))+INDIRECT(ADDRESS(242,COLUMN()))+INDIRECT(ADDRESS(243,COLUMN()))+INDIRECT(ADDRESS(244,COLUMN()))+INDIRECT(ADDRESS(245,COLUMN()))+INDIRECT(ADDRESS(246,COLUMN()))+INDIRECT(ADDRESS(247,COLUMN()))+INDIRECT(ADDRESS(248,COLUMN()))+INDIRECT(ADDRESS(249,COLUMN()))+INDIRECT(ADDRESS(250,COLUMN()))+INDIRECT(ADDRESS(251,COLUMN()))+INDIRECT(ADDRESS(252,COLUMN()))+INDIRECT(ADDRESS(253,COLUMN()))+INDIRECT(ADDRESS(254,COLUMN()))</f>
        <v>255</v>
      </c>
      <c r="D255" s="14" t="e">
        <f t="shared" ca="1" si="57"/>
        <v>#VALUE!</v>
      </c>
      <c r="E255" s="14" t="e">
        <f t="shared" ca="1" si="57"/>
        <v>#VALUE!</v>
      </c>
      <c r="F255" s="14">
        <f t="shared" ca="1" si="57"/>
        <v>2754</v>
      </c>
      <c r="G255" s="14">
        <f t="shared" ca="1" si="57"/>
        <v>274</v>
      </c>
      <c r="H255" s="14">
        <f t="shared" ca="1" si="57"/>
        <v>191</v>
      </c>
      <c r="I255" s="14">
        <f t="shared" ca="1" si="57"/>
        <v>93</v>
      </c>
      <c r="J255" s="14">
        <f t="shared" ca="1" si="57"/>
        <v>558</v>
      </c>
      <c r="K255" s="14">
        <f t="shared" ca="1" si="57"/>
        <v>9010</v>
      </c>
      <c r="L255" s="14">
        <f t="shared" ca="1" si="57"/>
        <v>4414</v>
      </c>
      <c r="M255" s="14">
        <f t="shared" ca="1" si="57"/>
        <v>5582</v>
      </c>
      <c r="N255" s="14">
        <f t="shared" ca="1" si="57"/>
        <v>2705</v>
      </c>
      <c r="O255" s="14">
        <f t="shared" ca="1" si="57"/>
        <v>2399</v>
      </c>
      <c r="P255" s="14">
        <f t="shared" ca="1" si="57"/>
        <v>1392</v>
      </c>
      <c r="Q255" s="320">
        <f t="shared" ca="1" si="57"/>
        <v>16991</v>
      </c>
      <c r="R255" s="14">
        <f t="shared" ca="1" si="57"/>
        <v>8511</v>
      </c>
      <c r="S255" s="14">
        <f t="shared" ca="1" si="57"/>
        <v>275</v>
      </c>
      <c r="T255" s="14">
        <f t="shared" ca="1" si="57"/>
        <v>270</v>
      </c>
      <c r="U255" s="14">
        <f t="shared" ca="1" si="57"/>
        <v>353</v>
      </c>
      <c r="V255" s="14">
        <f t="shared" ca="1" si="57"/>
        <v>258</v>
      </c>
      <c r="W255" s="14">
        <f t="shared" ca="1" si="57"/>
        <v>198</v>
      </c>
      <c r="X255" s="14">
        <f t="shared" ca="1" si="57"/>
        <v>147</v>
      </c>
      <c r="Y255" s="14">
        <f t="shared" ca="1" si="57"/>
        <v>826</v>
      </c>
      <c r="Z255" s="14">
        <f t="shared" ca="1" si="57"/>
        <v>675</v>
      </c>
      <c r="AA255" s="14"/>
    </row>
    <row r="256" spans="1:27" ht="15" customHeight="1" x14ac:dyDescent="0.25">
      <c r="A256" s="182" t="s">
        <v>224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320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5" customHeight="1" x14ac:dyDescent="0.25">
      <c r="A257" s="182" t="s">
        <v>225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320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5" customHeight="1" x14ac:dyDescent="0.25">
      <c r="A258" s="183"/>
      <c r="B258" s="183" t="s">
        <v>393</v>
      </c>
      <c r="C258" s="183">
        <v>12</v>
      </c>
      <c r="D258" s="183" t="s">
        <v>190</v>
      </c>
      <c r="E258" s="183" t="s">
        <v>417</v>
      </c>
      <c r="F258" s="183">
        <v>1</v>
      </c>
      <c r="G258" s="183">
        <v>8</v>
      </c>
      <c r="H258" s="183">
        <v>4</v>
      </c>
      <c r="I258" s="183">
        <v>3</v>
      </c>
      <c r="J258" s="183">
        <f ca="1">INDIRECT(CONCATENATE("G", ROW())) + INDIRECT(CONCATENATE("H", ROW())) + INDIRECT(CONCATENATE("I", ROW()))</f>
        <v>15</v>
      </c>
      <c r="K258" s="183">
        <v>147</v>
      </c>
      <c r="L258" s="183">
        <v>66</v>
      </c>
      <c r="M258" s="183">
        <v>75</v>
      </c>
      <c r="N258" s="183">
        <v>38</v>
      </c>
      <c r="O258" s="183">
        <v>61</v>
      </c>
      <c r="P258" s="183">
        <v>40</v>
      </c>
      <c r="Q258" s="329">
        <f ca="1">INDIRECT(CONCATENATE("K", ROW())) + INDIRECT(CONCATENATE("M", ROW())) + INDIRECT(CONCATENATE("O", ROW()))</f>
        <v>283</v>
      </c>
      <c r="R258" s="183">
        <f ca="1">INDIRECT(CONCATENATE("L", ROW())) + INDIRECT(CONCATENATE("N", ROW())) + INDIRECT(CONCATENATE("P", ROW()))</f>
        <v>144</v>
      </c>
      <c r="S258" s="183">
        <v>8</v>
      </c>
      <c r="T258" s="183">
        <v>8</v>
      </c>
      <c r="U258" s="183">
        <v>13</v>
      </c>
      <c r="V258" s="183">
        <v>9</v>
      </c>
      <c r="W258" s="183">
        <v>2</v>
      </c>
      <c r="X258" s="183">
        <v>2</v>
      </c>
      <c r="Y258" s="183">
        <f ca="1">INDIRECT(CONCATENATE("S", ROW())) + INDIRECT(CONCATENATE("U", ROW())) + INDIRECT(CONCATENATE("W", ROW()))</f>
        <v>23</v>
      </c>
      <c r="Z258" s="183">
        <f ca="1">INDIRECT(CONCATENATE("T", ROW())) + INDIRECT(CONCATENATE("V", ROW())) + INDIRECT(CONCATENATE("X", ROW()))</f>
        <v>19</v>
      </c>
      <c r="AA258" s="14"/>
    </row>
    <row r="259" spans="1:27" ht="15" customHeight="1" x14ac:dyDescent="0.25">
      <c r="A259" s="183"/>
      <c r="B259" s="183" t="s">
        <v>393</v>
      </c>
      <c r="C259" s="183">
        <v>12</v>
      </c>
      <c r="D259" s="183" t="s">
        <v>190</v>
      </c>
      <c r="E259" s="183" t="s">
        <v>418</v>
      </c>
      <c r="F259" s="183"/>
      <c r="G259" s="183">
        <v>4</v>
      </c>
      <c r="H259" s="183"/>
      <c r="I259" s="183"/>
      <c r="J259" s="183">
        <f ca="1">INDIRECT(CONCATENATE("G", ROW())) + INDIRECT(CONCATENATE("H", ROW())) + INDIRECT(CONCATENATE("I", ROW()))</f>
        <v>4</v>
      </c>
      <c r="K259" s="183">
        <v>51</v>
      </c>
      <c r="L259" s="183">
        <v>23</v>
      </c>
      <c r="M259" s="183"/>
      <c r="N259" s="183"/>
      <c r="O259" s="183"/>
      <c r="P259" s="183"/>
      <c r="Q259" s="329">
        <f ca="1">INDIRECT(CONCATENATE("K", ROW())) + INDIRECT(CONCATENATE("M", ROW())) + INDIRECT(CONCATENATE("O", ROW()))</f>
        <v>51</v>
      </c>
      <c r="R259" s="183">
        <f ca="1">INDIRECT(CONCATENATE("L", ROW())) + INDIRECT(CONCATENATE("N", ROW())) + INDIRECT(CONCATENATE("P", ROW()))</f>
        <v>23</v>
      </c>
      <c r="S259" s="183">
        <v>4</v>
      </c>
      <c r="T259" s="183">
        <v>4</v>
      </c>
      <c r="U259" s="183">
        <v>1</v>
      </c>
      <c r="V259" s="183">
        <v>1</v>
      </c>
      <c r="W259" s="183"/>
      <c r="X259" s="183"/>
      <c r="Y259" s="183">
        <f ca="1">INDIRECT(CONCATENATE("S", ROW())) + INDIRECT(CONCATENATE("U", ROW())) + INDIRECT(CONCATENATE("W", ROW()))</f>
        <v>5</v>
      </c>
      <c r="Z259" s="183">
        <f ca="1">INDIRECT(CONCATENATE("T", ROW())) + INDIRECT(CONCATENATE("V", ROW())) + INDIRECT(CONCATENATE("X", ROW()))</f>
        <v>5</v>
      </c>
      <c r="AA259" s="14"/>
    </row>
    <row r="260" spans="1:27" ht="15" customHeight="1" x14ac:dyDescent="0.25">
      <c r="A260" s="183"/>
      <c r="B260" s="183" t="s">
        <v>393</v>
      </c>
      <c r="C260" s="183">
        <v>12</v>
      </c>
      <c r="D260" s="183" t="s">
        <v>190</v>
      </c>
      <c r="E260" s="183" t="s">
        <v>419</v>
      </c>
      <c r="F260" s="183"/>
      <c r="G260" s="183">
        <v>5</v>
      </c>
      <c r="H260" s="183">
        <v>2</v>
      </c>
      <c r="I260" s="183">
        <v>1</v>
      </c>
      <c r="J260" s="183">
        <f ca="1">INDIRECT(CONCATENATE("G", ROW())) + INDIRECT(CONCATENATE("H", ROW())) + INDIRECT(CONCATENATE("I", ROW()))</f>
        <v>8</v>
      </c>
      <c r="K260" s="183">
        <v>17</v>
      </c>
      <c r="L260" s="183">
        <v>6</v>
      </c>
      <c r="M260" s="183">
        <v>3</v>
      </c>
      <c r="N260" s="183"/>
      <c r="O260" s="183">
        <v>6</v>
      </c>
      <c r="P260" s="183">
        <v>1</v>
      </c>
      <c r="Q260" s="329">
        <f ca="1">INDIRECT(CONCATENATE("K", ROW())) + INDIRECT(CONCATENATE("M", ROW())) + INDIRECT(CONCATENATE("O", ROW()))</f>
        <v>26</v>
      </c>
      <c r="R260" s="183">
        <f ca="1">INDIRECT(CONCATENATE("L", ROW())) + INDIRECT(CONCATENATE("N", ROW())) + INDIRECT(CONCATENATE("P", ROW()))</f>
        <v>7</v>
      </c>
      <c r="S260" s="183">
        <v>2</v>
      </c>
      <c r="T260" s="183">
        <v>2</v>
      </c>
      <c r="U260" s="183"/>
      <c r="V260" s="183"/>
      <c r="W260" s="183">
        <v>2</v>
      </c>
      <c r="X260" s="183">
        <v>1</v>
      </c>
      <c r="Y260" s="183">
        <f ca="1">INDIRECT(CONCATENATE("S", ROW())) + INDIRECT(CONCATENATE("U", ROW())) + INDIRECT(CONCATENATE("W", ROW()))</f>
        <v>4</v>
      </c>
      <c r="Z260" s="183">
        <f ca="1">INDIRECT(CONCATENATE("T", ROW())) + INDIRECT(CONCATENATE("V", ROW())) + INDIRECT(CONCATENATE("X", ROW()))</f>
        <v>3</v>
      </c>
      <c r="AA260" s="14"/>
    </row>
    <row r="261" spans="1:27" ht="15" customHeight="1" x14ac:dyDescent="0.25">
      <c r="A261" s="183"/>
      <c r="B261" s="183" t="s">
        <v>393</v>
      </c>
      <c r="C261" s="183">
        <v>12</v>
      </c>
      <c r="D261" s="183" t="s">
        <v>190</v>
      </c>
      <c r="E261" s="183" t="s">
        <v>420</v>
      </c>
      <c r="F261" s="183">
        <v>1</v>
      </c>
      <c r="G261" s="183">
        <v>2</v>
      </c>
      <c r="H261" s="183">
        <v>4</v>
      </c>
      <c r="I261" s="183">
        <v>3</v>
      </c>
      <c r="J261" s="183">
        <f ca="1">INDIRECT(CONCATENATE("G", ROW())) + INDIRECT(CONCATENATE("H", ROW())) + INDIRECT(CONCATENATE("I", ROW()))</f>
        <v>9</v>
      </c>
      <c r="K261" s="183">
        <v>11</v>
      </c>
      <c r="L261" s="183">
        <v>5</v>
      </c>
      <c r="M261" s="183">
        <v>45</v>
      </c>
      <c r="N261" s="183">
        <v>23</v>
      </c>
      <c r="O261" s="183">
        <v>15</v>
      </c>
      <c r="P261" s="183">
        <v>9</v>
      </c>
      <c r="Q261" s="329">
        <f ca="1">INDIRECT(CONCATENATE("K", ROW())) + INDIRECT(CONCATENATE("M", ROW())) + INDIRECT(CONCATENATE("O", ROW()))</f>
        <v>71</v>
      </c>
      <c r="R261" s="183">
        <f ca="1">INDIRECT(CONCATENATE("L", ROW())) + INDIRECT(CONCATENATE("N", ROW())) + INDIRECT(CONCATENATE("P", ROW()))</f>
        <v>37</v>
      </c>
      <c r="S261" s="183">
        <v>2</v>
      </c>
      <c r="T261" s="183">
        <v>2</v>
      </c>
      <c r="U261" s="183">
        <v>3</v>
      </c>
      <c r="V261" s="183">
        <v>3</v>
      </c>
      <c r="W261" s="183"/>
      <c r="X261" s="183"/>
      <c r="Y261" s="183">
        <f ca="1">INDIRECT(CONCATENATE("S", ROW())) + INDIRECT(CONCATENATE("U", ROW())) + INDIRECT(CONCATENATE("W", ROW()))</f>
        <v>5</v>
      </c>
      <c r="Z261" s="183">
        <f ca="1">INDIRECT(CONCATENATE("T", ROW())) + INDIRECT(CONCATENATE("V", ROW())) + INDIRECT(CONCATENATE("X", ROW()))</f>
        <v>5</v>
      </c>
      <c r="AA261" s="14"/>
    </row>
    <row r="262" spans="1:27" ht="15" customHeight="1" x14ac:dyDescent="0.25">
      <c r="A262" s="182" t="s">
        <v>229</v>
      </c>
      <c r="B262" s="14"/>
      <c r="C262" s="14">
        <f t="shared" ref="C262:Z262" ca="1" si="58">INDIRECT(ADDRESS(258,COLUMN()))+INDIRECT(ADDRESS(259,COLUMN()))+INDIRECT(ADDRESS(260,COLUMN()))+INDIRECT(ADDRESS(261,COLUMN()))</f>
        <v>48</v>
      </c>
      <c r="D262" s="14" t="e">
        <f t="shared" ca="1" si="58"/>
        <v>#VALUE!</v>
      </c>
      <c r="E262" s="14" t="e">
        <f t="shared" ca="1" si="58"/>
        <v>#VALUE!</v>
      </c>
      <c r="F262" s="14">
        <f t="shared" ca="1" si="58"/>
        <v>2</v>
      </c>
      <c r="G262" s="14">
        <f t="shared" ca="1" si="58"/>
        <v>19</v>
      </c>
      <c r="H262" s="14">
        <f t="shared" ca="1" si="58"/>
        <v>10</v>
      </c>
      <c r="I262" s="14">
        <f t="shared" ca="1" si="58"/>
        <v>7</v>
      </c>
      <c r="J262" s="14">
        <f t="shared" ca="1" si="58"/>
        <v>36</v>
      </c>
      <c r="K262" s="14">
        <f t="shared" ca="1" si="58"/>
        <v>226</v>
      </c>
      <c r="L262" s="14">
        <f t="shared" ca="1" si="58"/>
        <v>100</v>
      </c>
      <c r="M262" s="14">
        <f t="shared" ca="1" si="58"/>
        <v>123</v>
      </c>
      <c r="N262" s="14">
        <f t="shared" ca="1" si="58"/>
        <v>61</v>
      </c>
      <c r="O262" s="14">
        <f t="shared" ca="1" si="58"/>
        <v>82</v>
      </c>
      <c r="P262" s="14">
        <f t="shared" ca="1" si="58"/>
        <v>50</v>
      </c>
      <c r="Q262" s="320">
        <f t="shared" ca="1" si="58"/>
        <v>431</v>
      </c>
      <c r="R262" s="14">
        <f t="shared" ca="1" si="58"/>
        <v>211</v>
      </c>
      <c r="S262" s="14">
        <f t="shared" ca="1" si="58"/>
        <v>16</v>
      </c>
      <c r="T262" s="14">
        <f t="shared" ca="1" si="58"/>
        <v>16</v>
      </c>
      <c r="U262" s="14">
        <f t="shared" ca="1" si="58"/>
        <v>17</v>
      </c>
      <c r="V262" s="14">
        <f t="shared" ca="1" si="58"/>
        <v>13</v>
      </c>
      <c r="W262" s="14">
        <f t="shared" ca="1" si="58"/>
        <v>4</v>
      </c>
      <c r="X262" s="14">
        <f t="shared" ca="1" si="58"/>
        <v>3</v>
      </c>
      <c r="Y262" s="14">
        <f t="shared" ca="1" si="58"/>
        <v>37</v>
      </c>
      <c r="Z262" s="14">
        <f t="shared" ca="1" si="58"/>
        <v>32</v>
      </c>
      <c r="AA262" s="14"/>
    </row>
    <row r="263" spans="1:27" ht="15" customHeight="1" x14ac:dyDescent="0.25">
      <c r="A263" s="182" t="s">
        <v>421</v>
      </c>
      <c r="B263" s="14"/>
      <c r="C263" s="14">
        <f t="shared" ref="C263:Z263" ca="1" si="59">INDIRECT(ADDRESS(232,COLUMN()))+INDIRECT(ADDRESS(233,COLUMN()))+INDIRECT(ADDRESS(234,COLUMN()))+INDIRECT(ADDRESS(235,COLUMN()))+INDIRECT(ADDRESS(236,COLUMN()))+INDIRECT(ADDRESS(237,COLUMN()))+INDIRECT(ADDRESS(238,COLUMN()))+INDIRECT(ADDRESS(239,COLUMN()))+INDIRECT(ADDRESS(240,COLUMN()))+INDIRECT(ADDRESS(241,COLUMN()))+INDIRECT(ADDRESS(242,COLUMN()))+INDIRECT(ADDRESS(243,COLUMN()))+INDIRECT(ADDRESS(244,COLUMN()))+INDIRECT(ADDRESS(245,COLUMN()))+INDIRECT(ADDRESS(246,COLUMN()))+INDIRECT(ADDRESS(247,COLUMN()))+INDIRECT(ADDRESS(248,COLUMN()))+INDIRECT(ADDRESS(249,COLUMN()))+INDIRECT(ADDRESS(250,COLUMN()))+INDIRECT(ADDRESS(251,COLUMN()))+INDIRECT(ADDRESS(252,COLUMN()))+INDIRECT(ADDRESS(253,COLUMN()))+INDIRECT(ADDRESS(254,COLUMN()))+INDIRECT(ADDRESS(258,COLUMN()))+INDIRECT(ADDRESS(259,COLUMN()))+INDIRECT(ADDRESS(260,COLUMN()))+INDIRECT(ADDRESS(261,COLUMN()))</f>
        <v>303</v>
      </c>
      <c r="D263" s="14" t="e">
        <f t="shared" ca="1" si="59"/>
        <v>#VALUE!</v>
      </c>
      <c r="E263" s="14" t="e">
        <f t="shared" ca="1" si="59"/>
        <v>#VALUE!</v>
      </c>
      <c r="F263" s="14">
        <f t="shared" ca="1" si="59"/>
        <v>2756</v>
      </c>
      <c r="G263" s="14">
        <f t="shared" ca="1" si="59"/>
        <v>293</v>
      </c>
      <c r="H263" s="14">
        <f t="shared" ca="1" si="59"/>
        <v>201</v>
      </c>
      <c r="I263" s="14">
        <f t="shared" ca="1" si="59"/>
        <v>100</v>
      </c>
      <c r="J263" s="14">
        <f t="shared" ca="1" si="59"/>
        <v>594</v>
      </c>
      <c r="K263" s="14">
        <f t="shared" ca="1" si="59"/>
        <v>9236</v>
      </c>
      <c r="L263" s="14">
        <f t="shared" ca="1" si="59"/>
        <v>4514</v>
      </c>
      <c r="M263" s="14">
        <f t="shared" ca="1" si="59"/>
        <v>5705</v>
      </c>
      <c r="N263" s="14">
        <f t="shared" ca="1" si="59"/>
        <v>2766</v>
      </c>
      <c r="O263" s="14">
        <f t="shared" ca="1" si="59"/>
        <v>2481</v>
      </c>
      <c r="P263" s="14">
        <f t="shared" ca="1" si="59"/>
        <v>1442</v>
      </c>
      <c r="Q263" s="320">
        <f t="shared" ca="1" si="59"/>
        <v>17422</v>
      </c>
      <c r="R263" s="14">
        <f t="shared" ca="1" si="59"/>
        <v>8722</v>
      </c>
      <c r="S263" s="14">
        <f t="shared" ca="1" si="59"/>
        <v>291</v>
      </c>
      <c r="T263" s="14">
        <f t="shared" ca="1" si="59"/>
        <v>286</v>
      </c>
      <c r="U263" s="14">
        <f t="shared" ca="1" si="59"/>
        <v>370</v>
      </c>
      <c r="V263" s="14">
        <f t="shared" ca="1" si="59"/>
        <v>271</v>
      </c>
      <c r="W263" s="14">
        <f t="shared" ca="1" si="59"/>
        <v>202</v>
      </c>
      <c r="X263" s="14">
        <f t="shared" ca="1" si="59"/>
        <v>150</v>
      </c>
      <c r="Y263" s="14">
        <f t="shared" ca="1" si="59"/>
        <v>863</v>
      </c>
      <c r="Z263" s="14">
        <f t="shared" ca="1" si="59"/>
        <v>707</v>
      </c>
      <c r="AA263" s="14"/>
    </row>
    <row r="264" spans="1:27" ht="15" customHeight="1" x14ac:dyDescent="0.25">
      <c r="A264" s="182" t="s">
        <v>224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320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5" customHeight="1" x14ac:dyDescent="0.25">
      <c r="A265" s="182" t="s">
        <v>422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320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5" customHeight="1" x14ac:dyDescent="0.25">
      <c r="A266" s="182" t="s">
        <v>188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320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5" customHeight="1" x14ac:dyDescent="0.25">
      <c r="A267" s="183"/>
      <c r="B267" s="183" t="s">
        <v>423</v>
      </c>
      <c r="C267" s="183">
        <v>12</v>
      </c>
      <c r="D267" s="183" t="s">
        <v>190</v>
      </c>
      <c r="E267" s="183" t="s">
        <v>424</v>
      </c>
      <c r="F267" s="183"/>
      <c r="G267" s="183">
        <v>11</v>
      </c>
      <c r="H267" s="183">
        <v>9</v>
      </c>
      <c r="I267" s="183">
        <v>5</v>
      </c>
      <c r="J267" s="183">
        <f t="shared" ref="J267:J285" ca="1" si="60">INDIRECT(CONCATENATE("G", ROW())) + INDIRECT(CONCATENATE("H", ROW())) + INDIRECT(CONCATENATE("I", ROW()))</f>
        <v>25</v>
      </c>
      <c r="K267" s="183">
        <v>367</v>
      </c>
      <c r="L267" s="183">
        <v>165</v>
      </c>
      <c r="M267" s="183">
        <v>200</v>
      </c>
      <c r="N267" s="183">
        <v>91</v>
      </c>
      <c r="O267" s="183">
        <v>84</v>
      </c>
      <c r="P267" s="183">
        <v>54</v>
      </c>
      <c r="Q267" s="329">
        <f t="shared" ref="Q267:Q285" ca="1" si="61">INDIRECT(CONCATENATE("K", ROW())) + INDIRECT(CONCATENATE("M", ROW())) + INDIRECT(CONCATENATE("O", ROW()))</f>
        <v>651</v>
      </c>
      <c r="R267" s="183">
        <f t="shared" ref="R267:R285" ca="1" si="62">INDIRECT(CONCATENATE("L", ROW())) + INDIRECT(CONCATENATE("N", ROW())) + INDIRECT(CONCATENATE("P", ROW()))</f>
        <v>310</v>
      </c>
      <c r="S267" s="183">
        <v>11</v>
      </c>
      <c r="T267" s="183">
        <v>11</v>
      </c>
      <c r="U267" s="183">
        <v>20</v>
      </c>
      <c r="V267" s="183">
        <v>17</v>
      </c>
      <c r="W267" s="183">
        <v>6</v>
      </c>
      <c r="X267" s="183">
        <v>5</v>
      </c>
      <c r="Y267" s="183">
        <f t="shared" ref="Y267:Y285" ca="1" si="63">INDIRECT(CONCATENATE("S", ROW())) + INDIRECT(CONCATENATE("U", ROW())) + INDIRECT(CONCATENATE("W", ROW()))</f>
        <v>37</v>
      </c>
      <c r="Z267" s="183">
        <f t="shared" ref="Z267:Z285" ca="1" si="64">INDIRECT(CONCATENATE("T", ROW())) + INDIRECT(CONCATENATE("V", ROW())) + INDIRECT(CONCATENATE("X", ROW()))</f>
        <v>33</v>
      </c>
      <c r="AA267" s="14"/>
    </row>
    <row r="268" spans="1:27" ht="15" customHeight="1" x14ac:dyDescent="0.25">
      <c r="A268" s="183"/>
      <c r="B268" s="183" t="s">
        <v>423</v>
      </c>
      <c r="C268" s="183">
        <v>12</v>
      </c>
      <c r="D268" s="183" t="s">
        <v>190</v>
      </c>
      <c r="E268" s="183" t="s">
        <v>425</v>
      </c>
      <c r="F268" s="183">
        <v>1</v>
      </c>
      <c r="G268" s="183"/>
      <c r="H268" s="183">
        <v>8</v>
      </c>
      <c r="I268" s="183">
        <v>6</v>
      </c>
      <c r="J268" s="183">
        <f t="shared" ca="1" si="60"/>
        <v>14</v>
      </c>
      <c r="K268" s="183"/>
      <c r="L268" s="183"/>
      <c r="M268" s="183">
        <v>228</v>
      </c>
      <c r="N268" s="183">
        <v>115</v>
      </c>
      <c r="O268" s="183">
        <v>180</v>
      </c>
      <c r="P268" s="183">
        <v>98</v>
      </c>
      <c r="Q268" s="329">
        <f t="shared" ca="1" si="61"/>
        <v>408</v>
      </c>
      <c r="R268" s="183">
        <f t="shared" ca="1" si="62"/>
        <v>213</v>
      </c>
      <c r="S268" s="183"/>
      <c r="T268" s="183"/>
      <c r="U268" s="183">
        <v>18</v>
      </c>
      <c r="V268" s="183">
        <v>11</v>
      </c>
      <c r="W268" s="183">
        <v>8</v>
      </c>
      <c r="X268" s="183">
        <v>7</v>
      </c>
      <c r="Y268" s="183">
        <f t="shared" ca="1" si="63"/>
        <v>26</v>
      </c>
      <c r="Z268" s="183">
        <f t="shared" ca="1" si="64"/>
        <v>18</v>
      </c>
      <c r="AA268" s="14"/>
    </row>
    <row r="269" spans="1:27" ht="15" customHeight="1" x14ac:dyDescent="0.25">
      <c r="A269" s="183"/>
      <c r="B269" s="183" t="s">
        <v>423</v>
      </c>
      <c r="C269" s="183">
        <v>9</v>
      </c>
      <c r="D269" s="183" t="s">
        <v>196</v>
      </c>
      <c r="E269" s="183" t="s">
        <v>426</v>
      </c>
      <c r="F269" s="183">
        <v>100</v>
      </c>
      <c r="G269" s="183">
        <v>10</v>
      </c>
      <c r="H269" s="183">
        <v>7</v>
      </c>
      <c r="I269" s="183"/>
      <c r="J269" s="183">
        <f t="shared" ca="1" si="60"/>
        <v>17</v>
      </c>
      <c r="K269" s="183">
        <v>206</v>
      </c>
      <c r="L269" s="183">
        <v>100</v>
      </c>
      <c r="M269" s="183">
        <v>119</v>
      </c>
      <c r="N269" s="183">
        <v>53</v>
      </c>
      <c r="O269" s="183"/>
      <c r="P269" s="183"/>
      <c r="Q269" s="329">
        <f t="shared" ca="1" si="61"/>
        <v>325</v>
      </c>
      <c r="R269" s="183">
        <f t="shared" ca="1" si="62"/>
        <v>153</v>
      </c>
      <c r="S269" s="183">
        <v>10</v>
      </c>
      <c r="T269" s="183">
        <v>9</v>
      </c>
      <c r="U269" s="183">
        <v>13</v>
      </c>
      <c r="V269" s="183">
        <v>11</v>
      </c>
      <c r="W269" s="183"/>
      <c r="X269" s="183"/>
      <c r="Y269" s="183">
        <f t="shared" ca="1" si="63"/>
        <v>23</v>
      </c>
      <c r="Z269" s="183">
        <f t="shared" ca="1" si="64"/>
        <v>20</v>
      </c>
      <c r="AA269" s="14"/>
    </row>
    <row r="270" spans="1:27" ht="15" customHeight="1" x14ac:dyDescent="0.25">
      <c r="A270" s="183"/>
      <c r="B270" s="183" t="s">
        <v>423</v>
      </c>
      <c r="C270" s="183">
        <v>9</v>
      </c>
      <c r="D270" s="183" t="s">
        <v>196</v>
      </c>
      <c r="E270" s="183" t="s">
        <v>427</v>
      </c>
      <c r="F270" s="183">
        <v>150</v>
      </c>
      <c r="G270" s="183">
        <v>5</v>
      </c>
      <c r="H270" s="183">
        <v>4</v>
      </c>
      <c r="I270" s="183"/>
      <c r="J270" s="183">
        <f t="shared" ca="1" si="60"/>
        <v>9</v>
      </c>
      <c r="K270" s="183">
        <v>110</v>
      </c>
      <c r="L270" s="183">
        <v>50</v>
      </c>
      <c r="M270" s="183">
        <v>70</v>
      </c>
      <c r="N270" s="183">
        <v>31</v>
      </c>
      <c r="O270" s="183"/>
      <c r="P270" s="183"/>
      <c r="Q270" s="329">
        <f t="shared" ca="1" si="61"/>
        <v>180</v>
      </c>
      <c r="R270" s="183">
        <f t="shared" ca="1" si="62"/>
        <v>81</v>
      </c>
      <c r="S270" s="183">
        <v>5</v>
      </c>
      <c r="T270" s="183">
        <v>5</v>
      </c>
      <c r="U270" s="183">
        <v>8</v>
      </c>
      <c r="V270" s="183">
        <v>6</v>
      </c>
      <c r="W270" s="183"/>
      <c r="X270" s="183"/>
      <c r="Y270" s="183">
        <f t="shared" ca="1" si="63"/>
        <v>13</v>
      </c>
      <c r="Z270" s="183">
        <f t="shared" ca="1" si="64"/>
        <v>11</v>
      </c>
      <c r="AA270" s="14"/>
    </row>
    <row r="271" spans="1:27" ht="15" customHeight="1" x14ac:dyDescent="0.25">
      <c r="A271" s="183"/>
      <c r="B271" s="183" t="s">
        <v>423</v>
      </c>
      <c r="C271" s="183">
        <v>12</v>
      </c>
      <c r="D271" s="183" t="s">
        <v>190</v>
      </c>
      <c r="E271" s="183" t="s">
        <v>428</v>
      </c>
      <c r="F271" s="183">
        <v>1</v>
      </c>
      <c r="G271" s="183">
        <v>15</v>
      </c>
      <c r="H271" s="183">
        <v>12</v>
      </c>
      <c r="I271" s="183">
        <v>9</v>
      </c>
      <c r="J271" s="183">
        <f t="shared" ca="1" si="60"/>
        <v>36</v>
      </c>
      <c r="K271" s="183">
        <v>409</v>
      </c>
      <c r="L271" s="183">
        <v>199</v>
      </c>
      <c r="M271" s="183">
        <v>349</v>
      </c>
      <c r="N271" s="183">
        <v>163</v>
      </c>
      <c r="O271" s="183">
        <v>206</v>
      </c>
      <c r="P271" s="183">
        <v>127</v>
      </c>
      <c r="Q271" s="329">
        <f t="shared" ca="1" si="61"/>
        <v>964</v>
      </c>
      <c r="R271" s="183">
        <f t="shared" ca="1" si="62"/>
        <v>489</v>
      </c>
      <c r="S271" s="183">
        <v>15</v>
      </c>
      <c r="T271" s="183">
        <v>15</v>
      </c>
      <c r="U271" s="183">
        <v>24</v>
      </c>
      <c r="V271" s="183">
        <v>20</v>
      </c>
      <c r="W271" s="183">
        <v>23</v>
      </c>
      <c r="X271" s="183">
        <v>17</v>
      </c>
      <c r="Y271" s="183">
        <f t="shared" ca="1" si="63"/>
        <v>62</v>
      </c>
      <c r="Z271" s="183">
        <f t="shared" ca="1" si="64"/>
        <v>52</v>
      </c>
      <c r="AA271" s="14"/>
    </row>
    <row r="272" spans="1:27" ht="15" customHeight="1" x14ac:dyDescent="0.25">
      <c r="A272" s="183"/>
      <c r="B272" s="183" t="s">
        <v>423</v>
      </c>
      <c r="C272" s="183">
        <v>9</v>
      </c>
      <c r="D272" s="183" t="s">
        <v>196</v>
      </c>
      <c r="E272" s="183" t="s">
        <v>429</v>
      </c>
      <c r="F272" s="183">
        <v>110</v>
      </c>
      <c r="G272" s="183">
        <v>5</v>
      </c>
      <c r="H272" s="183">
        <v>4</v>
      </c>
      <c r="I272" s="183"/>
      <c r="J272" s="183">
        <f t="shared" ca="1" si="60"/>
        <v>9</v>
      </c>
      <c r="K272" s="183">
        <v>98</v>
      </c>
      <c r="L272" s="183">
        <v>42</v>
      </c>
      <c r="M272" s="183">
        <v>73</v>
      </c>
      <c r="N272" s="183">
        <v>43</v>
      </c>
      <c r="O272" s="183"/>
      <c r="P272" s="183"/>
      <c r="Q272" s="329">
        <f t="shared" ca="1" si="61"/>
        <v>171</v>
      </c>
      <c r="R272" s="183">
        <f t="shared" ca="1" si="62"/>
        <v>85</v>
      </c>
      <c r="S272" s="183">
        <v>5</v>
      </c>
      <c r="T272" s="183">
        <v>3</v>
      </c>
      <c r="U272" s="183">
        <v>9</v>
      </c>
      <c r="V272" s="183">
        <v>7</v>
      </c>
      <c r="W272" s="183"/>
      <c r="X272" s="183"/>
      <c r="Y272" s="183">
        <f t="shared" ca="1" si="63"/>
        <v>14</v>
      </c>
      <c r="Z272" s="183">
        <f t="shared" ca="1" si="64"/>
        <v>10</v>
      </c>
      <c r="AA272" s="14"/>
    </row>
    <row r="273" spans="1:27" ht="15" customHeight="1" x14ac:dyDescent="0.25">
      <c r="A273" s="183"/>
      <c r="B273" s="183" t="s">
        <v>423</v>
      </c>
      <c r="C273" s="183">
        <v>12</v>
      </c>
      <c r="D273" s="183" t="s">
        <v>196</v>
      </c>
      <c r="E273" s="183" t="s">
        <v>430</v>
      </c>
      <c r="F273" s="183">
        <v>71</v>
      </c>
      <c r="G273" s="183">
        <v>5</v>
      </c>
      <c r="H273" s="183">
        <v>5</v>
      </c>
      <c r="I273" s="183">
        <v>3</v>
      </c>
      <c r="J273" s="183">
        <f t="shared" ca="1" si="60"/>
        <v>13</v>
      </c>
      <c r="K273" s="183">
        <v>128</v>
      </c>
      <c r="L273" s="183">
        <v>57</v>
      </c>
      <c r="M273" s="183">
        <v>128</v>
      </c>
      <c r="N273" s="183">
        <v>62</v>
      </c>
      <c r="O273" s="183">
        <v>54</v>
      </c>
      <c r="P273" s="183">
        <v>33</v>
      </c>
      <c r="Q273" s="329">
        <f t="shared" ca="1" si="61"/>
        <v>310</v>
      </c>
      <c r="R273" s="183">
        <f t="shared" ca="1" si="62"/>
        <v>152</v>
      </c>
      <c r="S273" s="183">
        <v>5</v>
      </c>
      <c r="T273" s="183">
        <v>5</v>
      </c>
      <c r="U273" s="183">
        <v>9</v>
      </c>
      <c r="V273" s="183">
        <v>8</v>
      </c>
      <c r="W273" s="183">
        <v>6</v>
      </c>
      <c r="X273" s="183">
        <v>4</v>
      </c>
      <c r="Y273" s="183">
        <f t="shared" ca="1" si="63"/>
        <v>20</v>
      </c>
      <c r="Z273" s="183">
        <f t="shared" ca="1" si="64"/>
        <v>17</v>
      </c>
      <c r="AA273" s="14"/>
    </row>
    <row r="274" spans="1:27" ht="15" customHeight="1" x14ac:dyDescent="0.25">
      <c r="A274" s="183"/>
      <c r="B274" s="183" t="s">
        <v>423</v>
      </c>
      <c r="C274" s="183">
        <v>12</v>
      </c>
      <c r="D274" s="183" t="s">
        <v>196</v>
      </c>
      <c r="E274" s="183" t="s">
        <v>431</v>
      </c>
      <c r="F274" s="183">
        <v>136</v>
      </c>
      <c r="G274" s="183">
        <v>10</v>
      </c>
      <c r="H274" s="183">
        <v>8</v>
      </c>
      <c r="I274" s="183">
        <v>4</v>
      </c>
      <c r="J274" s="183">
        <f t="shared" ca="1" si="60"/>
        <v>22</v>
      </c>
      <c r="K274" s="183">
        <v>187</v>
      </c>
      <c r="L274" s="183">
        <v>81</v>
      </c>
      <c r="M274" s="183">
        <v>166</v>
      </c>
      <c r="N274" s="183">
        <v>68</v>
      </c>
      <c r="O274" s="183">
        <v>60</v>
      </c>
      <c r="P274" s="183">
        <v>40</v>
      </c>
      <c r="Q274" s="329">
        <f t="shared" ca="1" si="61"/>
        <v>413</v>
      </c>
      <c r="R274" s="183">
        <f t="shared" ca="1" si="62"/>
        <v>189</v>
      </c>
      <c r="S274" s="183">
        <v>12</v>
      </c>
      <c r="T274" s="183">
        <v>11</v>
      </c>
      <c r="U274" s="183">
        <v>11</v>
      </c>
      <c r="V274" s="183">
        <v>9</v>
      </c>
      <c r="W274" s="183">
        <v>11</v>
      </c>
      <c r="X274" s="183">
        <v>9</v>
      </c>
      <c r="Y274" s="183">
        <f t="shared" ca="1" si="63"/>
        <v>34</v>
      </c>
      <c r="Z274" s="183">
        <f t="shared" ca="1" si="64"/>
        <v>29</v>
      </c>
      <c r="AA274" s="14"/>
    </row>
    <row r="275" spans="1:27" ht="15" customHeight="1" x14ac:dyDescent="0.25">
      <c r="A275" s="183"/>
      <c r="B275" s="183" t="s">
        <v>423</v>
      </c>
      <c r="C275" s="183">
        <v>9</v>
      </c>
      <c r="D275" s="183" t="s">
        <v>196</v>
      </c>
      <c r="E275" s="183" t="s">
        <v>432</v>
      </c>
      <c r="F275" s="183">
        <v>45</v>
      </c>
      <c r="G275" s="183">
        <v>5</v>
      </c>
      <c r="H275" s="183">
        <v>4</v>
      </c>
      <c r="I275" s="183"/>
      <c r="J275" s="183">
        <f t="shared" ca="1" si="60"/>
        <v>9</v>
      </c>
      <c r="K275" s="183">
        <v>101</v>
      </c>
      <c r="L275" s="183">
        <v>55</v>
      </c>
      <c r="M275" s="183">
        <v>52</v>
      </c>
      <c r="N275" s="183">
        <v>21</v>
      </c>
      <c r="O275" s="183"/>
      <c r="P275" s="183"/>
      <c r="Q275" s="329">
        <f t="shared" ca="1" si="61"/>
        <v>153</v>
      </c>
      <c r="R275" s="183">
        <f t="shared" ca="1" si="62"/>
        <v>76</v>
      </c>
      <c r="S275" s="183">
        <v>5</v>
      </c>
      <c r="T275" s="183">
        <v>5</v>
      </c>
      <c r="U275" s="183">
        <v>10</v>
      </c>
      <c r="V275" s="183">
        <v>8</v>
      </c>
      <c r="W275" s="183"/>
      <c r="X275" s="183"/>
      <c r="Y275" s="183">
        <f t="shared" ca="1" si="63"/>
        <v>15</v>
      </c>
      <c r="Z275" s="183">
        <f t="shared" ca="1" si="64"/>
        <v>13</v>
      </c>
      <c r="AA275" s="14"/>
    </row>
    <row r="276" spans="1:27" ht="15" customHeight="1" x14ac:dyDescent="0.25">
      <c r="A276" s="183"/>
      <c r="B276" s="183" t="s">
        <v>423</v>
      </c>
      <c r="C276" s="183">
        <v>9</v>
      </c>
      <c r="D276" s="183" t="s">
        <v>196</v>
      </c>
      <c r="E276" s="183" t="s">
        <v>433</v>
      </c>
      <c r="F276" s="183">
        <v>70</v>
      </c>
      <c r="G276" s="183">
        <v>6</v>
      </c>
      <c r="H276" s="183">
        <v>5</v>
      </c>
      <c r="I276" s="183"/>
      <c r="J276" s="183">
        <f t="shared" ca="1" si="60"/>
        <v>11</v>
      </c>
      <c r="K276" s="183">
        <v>138</v>
      </c>
      <c r="L276" s="183">
        <v>72</v>
      </c>
      <c r="M276" s="183">
        <v>119</v>
      </c>
      <c r="N276" s="183">
        <v>62</v>
      </c>
      <c r="O276" s="183"/>
      <c r="P276" s="183"/>
      <c r="Q276" s="329">
        <f t="shared" ca="1" si="61"/>
        <v>257</v>
      </c>
      <c r="R276" s="183">
        <f t="shared" ca="1" si="62"/>
        <v>134</v>
      </c>
      <c r="S276" s="183">
        <v>6</v>
      </c>
      <c r="T276" s="183">
        <v>6</v>
      </c>
      <c r="U276" s="183">
        <v>12</v>
      </c>
      <c r="V276" s="183">
        <v>10</v>
      </c>
      <c r="W276" s="183"/>
      <c r="X276" s="183"/>
      <c r="Y276" s="183">
        <f t="shared" ca="1" si="63"/>
        <v>18</v>
      </c>
      <c r="Z276" s="183">
        <f t="shared" ca="1" si="64"/>
        <v>16</v>
      </c>
      <c r="AA276" s="14"/>
    </row>
    <row r="277" spans="1:27" ht="15" customHeight="1" x14ac:dyDescent="0.25">
      <c r="A277" s="183"/>
      <c r="B277" s="183" t="s">
        <v>423</v>
      </c>
      <c r="C277" s="183">
        <v>9</v>
      </c>
      <c r="D277" s="183" t="s">
        <v>196</v>
      </c>
      <c r="E277" s="183" t="s">
        <v>434</v>
      </c>
      <c r="F277" s="183">
        <v>55</v>
      </c>
      <c r="G277" s="183">
        <v>5</v>
      </c>
      <c r="H277" s="183">
        <v>4</v>
      </c>
      <c r="I277" s="183"/>
      <c r="J277" s="183">
        <f t="shared" ca="1" si="60"/>
        <v>9</v>
      </c>
      <c r="K277" s="183">
        <v>79</v>
      </c>
      <c r="L277" s="183">
        <v>38</v>
      </c>
      <c r="M277" s="183">
        <v>62</v>
      </c>
      <c r="N277" s="183">
        <v>28</v>
      </c>
      <c r="O277" s="183"/>
      <c r="P277" s="183"/>
      <c r="Q277" s="329">
        <f t="shared" ca="1" si="61"/>
        <v>141</v>
      </c>
      <c r="R277" s="183">
        <f t="shared" ca="1" si="62"/>
        <v>66</v>
      </c>
      <c r="S277" s="183">
        <v>4</v>
      </c>
      <c r="T277" s="183">
        <v>4</v>
      </c>
      <c r="U277" s="183">
        <v>10</v>
      </c>
      <c r="V277" s="183">
        <v>7</v>
      </c>
      <c r="W277" s="183"/>
      <c r="X277" s="183"/>
      <c r="Y277" s="183">
        <f t="shared" ca="1" si="63"/>
        <v>14</v>
      </c>
      <c r="Z277" s="183">
        <f t="shared" ca="1" si="64"/>
        <v>11</v>
      </c>
      <c r="AA277" s="14"/>
    </row>
    <row r="278" spans="1:27" ht="15" customHeight="1" x14ac:dyDescent="0.25">
      <c r="A278" s="183"/>
      <c r="B278" s="183" t="s">
        <v>423</v>
      </c>
      <c r="C278" s="183">
        <v>12</v>
      </c>
      <c r="D278" s="183" t="s">
        <v>190</v>
      </c>
      <c r="E278" s="183" t="s">
        <v>435</v>
      </c>
      <c r="F278" s="183">
        <v>2</v>
      </c>
      <c r="G278" s="183">
        <v>16</v>
      </c>
      <c r="H278" s="183">
        <v>8</v>
      </c>
      <c r="I278" s="183">
        <v>6</v>
      </c>
      <c r="J278" s="183">
        <f t="shared" ca="1" si="60"/>
        <v>30</v>
      </c>
      <c r="K278" s="183">
        <v>570</v>
      </c>
      <c r="L278" s="183">
        <v>262</v>
      </c>
      <c r="M278" s="183">
        <v>202</v>
      </c>
      <c r="N278" s="183">
        <v>95</v>
      </c>
      <c r="O278" s="183">
        <v>115</v>
      </c>
      <c r="P278" s="183">
        <v>60</v>
      </c>
      <c r="Q278" s="329">
        <f t="shared" ca="1" si="61"/>
        <v>887</v>
      </c>
      <c r="R278" s="183">
        <f t="shared" ca="1" si="62"/>
        <v>417</v>
      </c>
      <c r="S278" s="183">
        <v>17</v>
      </c>
      <c r="T278" s="183">
        <v>16</v>
      </c>
      <c r="U278" s="183">
        <v>14</v>
      </c>
      <c r="V278" s="183">
        <v>12</v>
      </c>
      <c r="W278" s="183">
        <v>16</v>
      </c>
      <c r="X278" s="183">
        <v>13</v>
      </c>
      <c r="Y278" s="183">
        <f t="shared" ca="1" si="63"/>
        <v>47</v>
      </c>
      <c r="Z278" s="183">
        <f t="shared" ca="1" si="64"/>
        <v>41</v>
      </c>
      <c r="AA278" s="14"/>
    </row>
    <row r="279" spans="1:27" ht="15" customHeight="1" x14ac:dyDescent="0.25">
      <c r="A279" s="183"/>
      <c r="B279" s="183" t="s">
        <v>423</v>
      </c>
      <c r="C279" s="183">
        <v>9</v>
      </c>
      <c r="D279" s="183" t="s">
        <v>196</v>
      </c>
      <c r="E279" s="183" t="s">
        <v>436</v>
      </c>
      <c r="F279" s="183">
        <v>210</v>
      </c>
      <c r="G279" s="183">
        <v>5</v>
      </c>
      <c r="H279" s="183">
        <v>5</v>
      </c>
      <c r="I279" s="183"/>
      <c r="J279" s="183">
        <f t="shared" ca="1" si="60"/>
        <v>10</v>
      </c>
      <c r="K279" s="183">
        <v>132</v>
      </c>
      <c r="L279" s="183">
        <v>64</v>
      </c>
      <c r="M279" s="183">
        <v>107</v>
      </c>
      <c r="N279" s="183">
        <v>46</v>
      </c>
      <c r="O279" s="183"/>
      <c r="P279" s="183"/>
      <c r="Q279" s="329">
        <f t="shared" ca="1" si="61"/>
        <v>239</v>
      </c>
      <c r="R279" s="183">
        <f t="shared" ca="1" si="62"/>
        <v>110</v>
      </c>
      <c r="S279" s="183">
        <v>5</v>
      </c>
      <c r="T279" s="183">
        <v>5</v>
      </c>
      <c r="U279" s="183">
        <v>11</v>
      </c>
      <c r="V279" s="183">
        <v>9</v>
      </c>
      <c r="W279" s="183"/>
      <c r="X279" s="183"/>
      <c r="Y279" s="183">
        <f t="shared" ca="1" si="63"/>
        <v>16</v>
      </c>
      <c r="Z279" s="183">
        <f t="shared" ca="1" si="64"/>
        <v>14</v>
      </c>
      <c r="AA279" s="14"/>
    </row>
    <row r="280" spans="1:27" ht="15" customHeight="1" x14ac:dyDescent="0.25">
      <c r="A280" s="183"/>
      <c r="B280" s="183" t="s">
        <v>423</v>
      </c>
      <c r="C280" s="183">
        <v>9</v>
      </c>
      <c r="D280" s="183" t="s">
        <v>196</v>
      </c>
      <c r="E280" s="183" t="s">
        <v>437</v>
      </c>
      <c r="F280" s="183">
        <v>87</v>
      </c>
      <c r="G280" s="183">
        <v>8</v>
      </c>
      <c r="H280" s="183">
        <v>6</v>
      </c>
      <c r="I280" s="183"/>
      <c r="J280" s="183">
        <f t="shared" ca="1" si="60"/>
        <v>14</v>
      </c>
      <c r="K280" s="183">
        <v>126</v>
      </c>
      <c r="L280" s="183">
        <v>60</v>
      </c>
      <c r="M280" s="183">
        <v>90</v>
      </c>
      <c r="N280" s="183">
        <v>53</v>
      </c>
      <c r="O280" s="183"/>
      <c r="P280" s="183"/>
      <c r="Q280" s="329">
        <f t="shared" ca="1" si="61"/>
        <v>216</v>
      </c>
      <c r="R280" s="183">
        <f t="shared" ca="1" si="62"/>
        <v>113</v>
      </c>
      <c r="S280" s="183">
        <v>8</v>
      </c>
      <c r="T280" s="183">
        <v>8</v>
      </c>
      <c r="U280" s="183">
        <v>12</v>
      </c>
      <c r="V280" s="183">
        <v>10</v>
      </c>
      <c r="W280" s="183"/>
      <c r="X280" s="183"/>
      <c r="Y280" s="183">
        <f t="shared" ca="1" si="63"/>
        <v>20</v>
      </c>
      <c r="Z280" s="183">
        <f t="shared" ca="1" si="64"/>
        <v>18</v>
      </c>
      <c r="AA280" s="14"/>
    </row>
    <row r="281" spans="1:27" ht="15" customHeight="1" x14ac:dyDescent="0.25">
      <c r="A281" s="183"/>
      <c r="B281" s="183" t="s">
        <v>423</v>
      </c>
      <c r="C281" s="183">
        <v>9</v>
      </c>
      <c r="D281" s="183" t="s">
        <v>196</v>
      </c>
      <c r="E281" s="183" t="s">
        <v>438</v>
      </c>
      <c r="F281" s="183">
        <v>150</v>
      </c>
      <c r="G281" s="183">
        <v>5</v>
      </c>
      <c r="H281" s="183">
        <v>4</v>
      </c>
      <c r="I281" s="183"/>
      <c r="J281" s="183">
        <f t="shared" ca="1" si="60"/>
        <v>9</v>
      </c>
      <c r="K281" s="183">
        <v>61</v>
      </c>
      <c r="L281" s="183">
        <v>25</v>
      </c>
      <c r="M281" s="183">
        <v>31</v>
      </c>
      <c r="N281" s="183">
        <v>16</v>
      </c>
      <c r="O281" s="183"/>
      <c r="P281" s="183"/>
      <c r="Q281" s="329">
        <f t="shared" ca="1" si="61"/>
        <v>92</v>
      </c>
      <c r="R281" s="183">
        <f t="shared" ca="1" si="62"/>
        <v>41</v>
      </c>
      <c r="S281" s="183">
        <v>5</v>
      </c>
      <c r="T281" s="183">
        <v>4</v>
      </c>
      <c r="U281" s="183">
        <v>7</v>
      </c>
      <c r="V281" s="183">
        <v>5</v>
      </c>
      <c r="W281" s="183"/>
      <c r="X281" s="183"/>
      <c r="Y281" s="183">
        <f t="shared" ca="1" si="63"/>
        <v>12</v>
      </c>
      <c r="Z281" s="183">
        <f t="shared" ca="1" si="64"/>
        <v>9</v>
      </c>
      <c r="AA281" s="14"/>
    </row>
    <row r="282" spans="1:27" ht="15" customHeight="1" x14ac:dyDescent="0.25">
      <c r="A282" s="183"/>
      <c r="B282" s="183" t="s">
        <v>423</v>
      </c>
      <c r="C282" s="183">
        <v>12</v>
      </c>
      <c r="D282" s="183" t="s">
        <v>190</v>
      </c>
      <c r="E282" s="183" t="s">
        <v>439</v>
      </c>
      <c r="F282" s="183">
        <v>1</v>
      </c>
      <c r="G282" s="183">
        <v>20</v>
      </c>
      <c r="H282" s="183">
        <v>16</v>
      </c>
      <c r="I282" s="183">
        <v>12</v>
      </c>
      <c r="J282" s="183">
        <f t="shared" ca="1" si="60"/>
        <v>48</v>
      </c>
      <c r="K282" s="183">
        <v>683</v>
      </c>
      <c r="L282" s="183">
        <v>336</v>
      </c>
      <c r="M282" s="183">
        <v>534</v>
      </c>
      <c r="N282" s="183">
        <v>281</v>
      </c>
      <c r="O282" s="183">
        <v>318</v>
      </c>
      <c r="P282" s="183">
        <v>183</v>
      </c>
      <c r="Q282" s="329">
        <f t="shared" ca="1" si="61"/>
        <v>1535</v>
      </c>
      <c r="R282" s="183">
        <f t="shared" ca="1" si="62"/>
        <v>800</v>
      </c>
      <c r="S282" s="183">
        <v>20</v>
      </c>
      <c r="T282" s="183">
        <v>20</v>
      </c>
      <c r="U282" s="183">
        <v>23</v>
      </c>
      <c r="V282" s="183">
        <v>18</v>
      </c>
      <c r="W282" s="183">
        <v>24</v>
      </c>
      <c r="X282" s="183">
        <v>18</v>
      </c>
      <c r="Y282" s="183">
        <f t="shared" ca="1" si="63"/>
        <v>67</v>
      </c>
      <c r="Z282" s="183">
        <f t="shared" ca="1" si="64"/>
        <v>56</v>
      </c>
      <c r="AA282" s="14"/>
    </row>
    <row r="283" spans="1:27" ht="15" customHeight="1" x14ac:dyDescent="0.25">
      <c r="A283" s="183"/>
      <c r="B283" s="183" t="s">
        <v>423</v>
      </c>
      <c r="C283" s="183">
        <v>12</v>
      </c>
      <c r="D283" s="183" t="s">
        <v>196</v>
      </c>
      <c r="E283" s="183" t="s">
        <v>440</v>
      </c>
      <c r="F283" s="183">
        <v>115</v>
      </c>
      <c r="G283" s="183">
        <v>17</v>
      </c>
      <c r="H283" s="183">
        <v>15</v>
      </c>
      <c r="I283" s="183">
        <v>7</v>
      </c>
      <c r="J283" s="183">
        <f t="shared" ca="1" si="60"/>
        <v>39</v>
      </c>
      <c r="K283" s="183">
        <v>523</v>
      </c>
      <c r="L283" s="183">
        <v>247</v>
      </c>
      <c r="M283" s="183">
        <v>440</v>
      </c>
      <c r="N283" s="183">
        <v>224</v>
      </c>
      <c r="O283" s="183">
        <v>187</v>
      </c>
      <c r="P283" s="183">
        <v>116</v>
      </c>
      <c r="Q283" s="329">
        <f t="shared" ca="1" si="61"/>
        <v>1150</v>
      </c>
      <c r="R283" s="183">
        <f t="shared" ca="1" si="62"/>
        <v>587</v>
      </c>
      <c r="S283" s="183">
        <v>20</v>
      </c>
      <c r="T283" s="183">
        <v>18</v>
      </c>
      <c r="U283" s="183">
        <v>1</v>
      </c>
      <c r="V283" s="183"/>
      <c r="W283" s="183">
        <v>36</v>
      </c>
      <c r="X283" s="183">
        <v>26</v>
      </c>
      <c r="Y283" s="183">
        <f t="shared" ca="1" si="63"/>
        <v>57</v>
      </c>
      <c r="Z283" s="183">
        <f t="shared" ca="1" si="64"/>
        <v>44</v>
      </c>
      <c r="AA283" s="14"/>
    </row>
    <row r="284" spans="1:27" ht="15" customHeight="1" x14ac:dyDescent="0.25">
      <c r="A284" s="183"/>
      <c r="B284" s="183" t="s">
        <v>423</v>
      </c>
      <c r="C284" s="183">
        <v>9</v>
      </c>
      <c r="D284" s="183" t="s">
        <v>196</v>
      </c>
      <c r="E284" s="183" t="s">
        <v>441</v>
      </c>
      <c r="F284" s="183">
        <v>100</v>
      </c>
      <c r="G284" s="183">
        <v>5</v>
      </c>
      <c r="H284" s="183">
        <v>4</v>
      </c>
      <c r="I284" s="183"/>
      <c r="J284" s="183">
        <f t="shared" ca="1" si="60"/>
        <v>9</v>
      </c>
      <c r="K284" s="183">
        <v>102</v>
      </c>
      <c r="L284" s="183">
        <v>48</v>
      </c>
      <c r="M284" s="183">
        <v>58</v>
      </c>
      <c r="N284" s="183">
        <v>21</v>
      </c>
      <c r="O284" s="183"/>
      <c r="P284" s="183"/>
      <c r="Q284" s="329">
        <f t="shared" ca="1" si="61"/>
        <v>160</v>
      </c>
      <c r="R284" s="183">
        <f t="shared" ca="1" si="62"/>
        <v>69</v>
      </c>
      <c r="S284" s="183">
        <v>5</v>
      </c>
      <c r="T284" s="183">
        <v>5</v>
      </c>
      <c r="U284" s="183">
        <v>9</v>
      </c>
      <c r="V284" s="183">
        <v>6</v>
      </c>
      <c r="W284" s="183"/>
      <c r="X284" s="183"/>
      <c r="Y284" s="183">
        <f t="shared" ca="1" si="63"/>
        <v>14</v>
      </c>
      <c r="Z284" s="183">
        <f t="shared" ca="1" si="64"/>
        <v>11</v>
      </c>
      <c r="AA284" s="14"/>
    </row>
    <row r="285" spans="1:27" ht="15" customHeight="1" x14ac:dyDescent="0.25">
      <c r="A285" s="183"/>
      <c r="B285" s="183" t="s">
        <v>423</v>
      </c>
      <c r="C285" s="183">
        <v>9</v>
      </c>
      <c r="D285" s="183" t="s">
        <v>196</v>
      </c>
      <c r="E285" s="183" t="s">
        <v>442</v>
      </c>
      <c r="F285" s="183">
        <v>186</v>
      </c>
      <c r="G285" s="183">
        <v>5</v>
      </c>
      <c r="H285" s="183">
        <v>4</v>
      </c>
      <c r="I285" s="183"/>
      <c r="J285" s="183">
        <f t="shared" ca="1" si="60"/>
        <v>9</v>
      </c>
      <c r="K285" s="183">
        <v>123</v>
      </c>
      <c r="L285" s="183">
        <v>70</v>
      </c>
      <c r="M285" s="183">
        <v>82</v>
      </c>
      <c r="N285" s="183">
        <v>50</v>
      </c>
      <c r="O285" s="183"/>
      <c r="P285" s="183"/>
      <c r="Q285" s="329">
        <f t="shared" ca="1" si="61"/>
        <v>205</v>
      </c>
      <c r="R285" s="183">
        <f t="shared" ca="1" si="62"/>
        <v>120</v>
      </c>
      <c r="S285" s="183">
        <v>5</v>
      </c>
      <c r="T285" s="183">
        <v>5</v>
      </c>
      <c r="U285" s="183">
        <v>9</v>
      </c>
      <c r="V285" s="183">
        <v>8</v>
      </c>
      <c r="W285" s="183"/>
      <c r="X285" s="183"/>
      <c r="Y285" s="183">
        <f t="shared" ca="1" si="63"/>
        <v>14</v>
      </c>
      <c r="Z285" s="183">
        <f t="shared" ca="1" si="64"/>
        <v>13</v>
      </c>
      <c r="AA285" s="14"/>
    </row>
    <row r="286" spans="1:27" ht="15" customHeight="1" x14ac:dyDescent="0.25">
      <c r="A286" s="182" t="s">
        <v>223</v>
      </c>
      <c r="B286" s="14"/>
      <c r="C286" s="14">
        <f t="shared" ref="C286:R287" ca="1" si="65">INDIRECT(ADDRESS(267,COLUMN()))+INDIRECT(ADDRESS(268,COLUMN()))+INDIRECT(ADDRESS(269,COLUMN()))+INDIRECT(ADDRESS(270,COLUMN()))+INDIRECT(ADDRESS(271,COLUMN()))+INDIRECT(ADDRESS(272,COLUMN()))+INDIRECT(ADDRESS(273,COLUMN()))+INDIRECT(ADDRESS(274,COLUMN()))+INDIRECT(ADDRESS(275,COLUMN()))+INDIRECT(ADDRESS(276,COLUMN()))+INDIRECT(ADDRESS(277,COLUMN()))+INDIRECT(ADDRESS(278,COLUMN()))+INDIRECT(ADDRESS(279,COLUMN()))+INDIRECT(ADDRESS(280,COLUMN()))+INDIRECT(ADDRESS(281,COLUMN()))+INDIRECT(ADDRESS(282,COLUMN()))+INDIRECT(ADDRESS(283,COLUMN()))+INDIRECT(ADDRESS(284,COLUMN()))+INDIRECT(ADDRESS(285,COLUMN()))</f>
        <v>195</v>
      </c>
      <c r="D286" s="14" t="e">
        <f t="shared" ca="1" si="65"/>
        <v>#VALUE!</v>
      </c>
      <c r="E286" s="14" t="e">
        <f t="shared" ca="1" si="65"/>
        <v>#VALUE!</v>
      </c>
      <c r="F286" s="14">
        <f t="shared" ca="1" si="65"/>
        <v>1590</v>
      </c>
      <c r="G286" s="14">
        <f t="shared" ca="1" si="65"/>
        <v>158</v>
      </c>
      <c r="H286" s="14">
        <f t="shared" ca="1" si="65"/>
        <v>132</v>
      </c>
      <c r="I286" s="14">
        <f t="shared" ca="1" si="65"/>
        <v>52</v>
      </c>
      <c r="J286" s="14">
        <f t="shared" ca="1" si="65"/>
        <v>342</v>
      </c>
      <c r="K286" s="14">
        <f t="shared" ca="1" si="65"/>
        <v>4143</v>
      </c>
      <c r="L286" s="14">
        <f t="shared" ca="1" si="65"/>
        <v>1971</v>
      </c>
      <c r="M286" s="14">
        <f t="shared" ca="1" si="65"/>
        <v>3110</v>
      </c>
      <c r="N286" s="14">
        <f t="shared" ca="1" si="65"/>
        <v>1523</v>
      </c>
      <c r="O286" s="14">
        <f t="shared" ca="1" si="65"/>
        <v>1204</v>
      </c>
      <c r="P286" s="14">
        <f t="shared" ca="1" si="65"/>
        <v>711</v>
      </c>
      <c r="Q286" s="320">
        <f t="shared" ca="1" si="65"/>
        <v>8457</v>
      </c>
      <c r="R286" s="14">
        <f t="shared" ca="1" si="65"/>
        <v>4205</v>
      </c>
      <c r="S286" s="14">
        <f t="shared" ref="S286:Z287" ca="1" si="66">INDIRECT(ADDRESS(267,COLUMN()))+INDIRECT(ADDRESS(268,COLUMN()))+INDIRECT(ADDRESS(269,COLUMN()))+INDIRECT(ADDRESS(270,COLUMN()))+INDIRECT(ADDRESS(271,COLUMN()))+INDIRECT(ADDRESS(272,COLUMN()))+INDIRECT(ADDRESS(273,COLUMN()))+INDIRECT(ADDRESS(274,COLUMN()))+INDIRECT(ADDRESS(275,COLUMN()))+INDIRECT(ADDRESS(276,COLUMN()))+INDIRECT(ADDRESS(277,COLUMN()))+INDIRECT(ADDRESS(278,COLUMN()))+INDIRECT(ADDRESS(279,COLUMN()))+INDIRECT(ADDRESS(280,COLUMN()))+INDIRECT(ADDRESS(281,COLUMN()))+INDIRECT(ADDRESS(282,COLUMN()))+INDIRECT(ADDRESS(283,COLUMN()))+INDIRECT(ADDRESS(284,COLUMN()))+INDIRECT(ADDRESS(285,COLUMN()))</f>
        <v>163</v>
      </c>
      <c r="T286" s="14">
        <f t="shared" ca="1" si="66"/>
        <v>155</v>
      </c>
      <c r="U286" s="14">
        <f t="shared" ca="1" si="66"/>
        <v>230</v>
      </c>
      <c r="V286" s="14">
        <f t="shared" ca="1" si="66"/>
        <v>182</v>
      </c>
      <c r="W286" s="14">
        <f t="shared" ca="1" si="66"/>
        <v>130</v>
      </c>
      <c r="X286" s="14">
        <f t="shared" ca="1" si="66"/>
        <v>99</v>
      </c>
      <c r="Y286" s="14">
        <f t="shared" ca="1" si="66"/>
        <v>523</v>
      </c>
      <c r="Z286" s="14">
        <f t="shared" ca="1" si="66"/>
        <v>436</v>
      </c>
      <c r="AA286" s="14"/>
    </row>
    <row r="287" spans="1:27" ht="15" customHeight="1" x14ac:dyDescent="0.25">
      <c r="A287" s="182" t="s">
        <v>443</v>
      </c>
      <c r="B287" s="14"/>
      <c r="C287" s="14">
        <f t="shared" ca="1" si="65"/>
        <v>195</v>
      </c>
      <c r="D287" s="14" t="e">
        <f t="shared" ca="1" si="65"/>
        <v>#VALUE!</v>
      </c>
      <c r="E287" s="14" t="e">
        <f t="shared" ca="1" si="65"/>
        <v>#VALUE!</v>
      </c>
      <c r="F287" s="14">
        <f t="shared" ca="1" si="65"/>
        <v>1590</v>
      </c>
      <c r="G287" s="14">
        <f t="shared" ca="1" si="65"/>
        <v>158</v>
      </c>
      <c r="H287" s="14">
        <f t="shared" ca="1" si="65"/>
        <v>132</v>
      </c>
      <c r="I287" s="14">
        <f t="shared" ca="1" si="65"/>
        <v>52</v>
      </c>
      <c r="J287" s="14">
        <f t="shared" ca="1" si="65"/>
        <v>342</v>
      </c>
      <c r="K287" s="14">
        <f t="shared" ca="1" si="65"/>
        <v>4143</v>
      </c>
      <c r="L287" s="14">
        <f t="shared" ca="1" si="65"/>
        <v>1971</v>
      </c>
      <c r="M287" s="14">
        <f t="shared" ca="1" si="65"/>
        <v>3110</v>
      </c>
      <c r="N287" s="14">
        <f t="shared" ca="1" si="65"/>
        <v>1523</v>
      </c>
      <c r="O287" s="14">
        <f t="shared" ca="1" si="65"/>
        <v>1204</v>
      </c>
      <c r="P287" s="14">
        <f t="shared" ca="1" si="65"/>
        <v>711</v>
      </c>
      <c r="Q287" s="320">
        <f t="shared" ca="1" si="65"/>
        <v>8457</v>
      </c>
      <c r="R287" s="14">
        <f t="shared" ca="1" si="65"/>
        <v>4205</v>
      </c>
      <c r="S287" s="14">
        <f t="shared" ca="1" si="66"/>
        <v>163</v>
      </c>
      <c r="T287" s="14">
        <f t="shared" ca="1" si="66"/>
        <v>155</v>
      </c>
      <c r="U287" s="14">
        <f t="shared" ca="1" si="66"/>
        <v>230</v>
      </c>
      <c r="V287" s="14">
        <f t="shared" ca="1" si="66"/>
        <v>182</v>
      </c>
      <c r="W287" s="14">
        <f t="shared" ca="1" si="66"/>
        <v>130</v>
      </c>
      <c r="X287" s="14">
        <f t="shared" ca="1" si="66"/>
        <v>99</v>
      </c>
      <c r="Y287" s="14">
        <f t="shared" ca="1" si="66"/>
        <v>523</v>
      </c>
      <c r="Z287" s="14">
        <f t="shared" ca="1" si="66"/>
        <v>436</v>
      </c>
      <c r="AA287" s="14"/>
    </row>
    <row r="288" spans="1:27" ht="15" customHeight="1" x14ac:dyDescent="0.25">
      <c r="A288" s="182" t="s">
        <v>224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320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5" customHeight="1" x14ac:dyDescent="0.25">
      <c r="A289" s="182" t="s">
        <v>444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320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5" customHeight="1" x14ac:dyDescent="0.25">
      <c r="A290" s="182" t="s">
        <v>188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320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5" customHeight="1" x14ac:dyDescent="0.25">
      <c r="A291" s="183"/>
      <c r="B291" s="183" t="s">
        <v>445</v>
      </c>
      <c r="C291" s="183">
        <v>12</v>
      </c>
      <c r="D291" s="183" t="s">
        <v>190</v>
      </c>
      <c r="E291" s="183" t="s">
        <v>446</v>
      </c>
      <c r="F291" s="183">
        <v>1</v>
      </c>
      <c r="G291" s="183">
        <v>13</v>
      </c>
      <c r="H291" s="183">
        <v>9</v>
      </c>
      <c r="I291" s="183">
        <v>6</v>
      </c>
      <c r="J291" s="183">
        <f t="shared" ref="J291:J320" ca="1" si="67">INDIRECT(CONCATENATE("G", ROW())) + INDIRECT(CONCATENATE("H", ROW())) + INDIRECT(CONCATENATE("I", ROW()))</f>
        <v>28</v>
      </c>
      <c r="K291" s="183">
        <v>356</v>
      </c>
      <c r="L291" s="183">
        <v>172</v>
      </c>
      <c r="M291" s="183">
        <v>267</v>
      </c>
      <c r="N291" s="183">
        <v>140</v>
      </c>
      <c r="O291" s="183">
        <v>120</v>
      </c>
      <c r="P291" s="183">
        <v>62</v>
      </c>
      <c r="Q291" s="329">
        <f t="shared" ref="Q291:Q320" ca="1" si="68">INDIRECT(CONCATENATE("K", ROW())) + INDIRECT(CONCATENATE("M", ROW())) + INDIRECT(CONCATENATE("O", ROW()))</f>
        <v>743</v>
      </c>
      <c r="R291" s="183">
        <f t="shared" ref="R291:R320" ca="1" si="69">INDIRECT(CONCATENATE("L", ROW())) + INDIRECT(CONCATENATE("N", ROW())) + INDIRECT(CONCATENATE("P", ROW()))</f>
        <v>374</v>
      </c>
      <c r="S291" s="183">
        <v>12</v>
      </c>
      <c r="T291" s="183">
        <v>10</v>
      </c>
      <c r="U291" s="183">
        <v>18</v>
      </c>
      <c r="V291" s="183">
        <v>12</v>
      </c>
      <c r="W291" s="183">
        <v>7</v>
      </c>
      <c r="X291" s="183">
        <v>6</v>
      </c>
      <c r="Y291" s="183">
        <f t="shared" ref="Y291:Y320" ca="1" si="70">INDIRECT(CONCATENATE("S", ROW())) + INDIRECT(CONCATENATE("U", ROW())) + INDIRECT(CONCATENATE("W", ROW()))</f>
        <v>37</v>
      </c>
      <c r="Z291" s="183">
        <f t="shared" ref="Z291:Z320" ca="1" si="71">INDIRECT(CONCATENATE("T", ROW())) + INDIRECT(CONCATENATE("V", ROW())) + INDIRECT(CONCATENATE("X", ROW()))</f>
        <v>28</v>
      </c>
      <c r="AA291" s="14"/>
    </row>
    <row r="292" spans="1:27" ht="15" customHeight="1" x14ac:dyDescent="0.25">
      <c r="A292" s="183"/>
      <c r="B292" s="183" t="s">
        <v>445</v>
      </c>
      <c r="C292" s="183">
        <v>12</v>
      </c>
      <c r="D292" s="183" t="s">
        <v>190</v>
      </c>
      <c r="E292" s="183" t="s">
        <v>447</v>
      </c>
      <c r="F292" s="183">
        <v>3</v>
      </c>
      <c r="G292" s="183">
        <v>9</v>
      </c>
      <c r="H292" s="183">
        <v>8</v>
      </c>
      <c r="I292" s="183">
        <v>5</v>
      </c>
      <c r="J292" s="183">
        <f t="shared" ca="1" si="67"/>
        <v>22</v>
      </c>
      <c r="K292" s="183">
        <v>204</v>
      </c>
      <c r="L292" s="183">
        <v>101</v>
      </c>
      <c r="M292" s="183">
        <v>166</v>
      </c>
      <c r="N292" s="183">
        <v>85</v>
      </c>
      <c r="O292" s="183">
        <v>102</v>
      </c>
      <c r="P292" s="183">
        <v>57</v>
      </c>
      <c r="Q292" s="329">
        <f t="shared" ca="1" si="68"/>
        <v>472</v>
      </c>
      <c r="R292" s="183">
        <f t="shared" ca="1" si="69"/>
        <v>243</v>
      </c>
      <c r="S292" s="183">
        <v>9</v>
      </c>
      <c r="T292" s="183">
        <v>9</v>
      </c>
      <c r="U292" s="183">
        <v>15</v>
      </c>
      <c r="V292" s="183">
        <v>10</v>
      </c>
      <c r="W292" s="183">
        <v>9</v>
      </c>
      <c r="X292" s="183">
        <v>7</v>
      </c>
      <c r="Y292" s="183">
        <f t="shared" ca="1" si="70"/>
        <v>33</v>
      </c>
      <c r="Z292" s="183">
        <f t="shared" ca="1" si="71"/>
        <v>26</v>
      </c>
      <c r="AA292" s="14"/>
    </row>
    <row r="293" spans="1:27" ht="15" customHeight="1" x14ac:dyDescent="0.25">
      <c r="A293" s="183"/>
      <c r="B293" s="183" t="s">
        <v>445</v>
      </c>
      <c r="C293" s="183">
        <v>9</v>
      </c>
      <c r="D293" s="183" t="s">
        <v>196</v>
      </c>
      <c r="E293" s="183" t="s">
        <v>448</v>
      </c>
      <c r="F293" s="183">
        <v>30</v>
      </c>
      <c r="G293" s="183">
        <v>5</v>
      </c>
      <c r="H293" s="183">
        <v>4</v>
      </c>
      <c r="I293" s="183"/>
      <c r="J293" s="183">
        <f t="shared" ca="1" si="67"/>
        <v>9</v>
      </c>
      <c r="K293" s="183">
        <v>48</v>
      </c>
      <c r="L293" s="183">
        <v>21</v>
      </c>
      <c r="M293" s="183">
        <v>35</v>
      </c>
      <c r="N293" s="183">
        <v>14</v>
      </c>
      <c r="O293" s="183"/>
      <c r="P293" s="183"/>
      <c r="Q293" s="329">
        <f t="shared" ca="1" si="68"/>
        <v>83</v>
      </c>
      <c r="R293" s="183">
        <f t="shared" ca="1" si="69"/>
        <v>35</v>
      </c>
      <c r="S293" s="183">
        <v>5</v>
      </c>
      <c r="T293" s="183">
        <v>5</v>
      </c>
      <c r="U293" s="183">
        <v>8</v>
      </c>
      <c r="V293" s="183">
        <v>5</v>
      </c>
      <c r="W293" s="183"/>
      <c r="X293" s="183"/>
      <c r="Y293" s="183">
        <f t="shared" ca="1" si="70"/>
        <v>13</v>
      </c>
      <c r="Z293" s="183">
        <f t="shared" ca="1" si="71"/>
        <v>10</v>
      </c>
      <c r="AA293" s="14"/>
    </row>
    <row r="294" spans="1:27" ht="15" customHeight="1" x14ac:dyDescent="0.25">
      <c r="A294" s="183"/>
      <c r="B294" s="183" t="s">
        <v>445</v>
      </c>
      <c r="C294" s="183">
        <v>12</v>
      </c>
      <c r="D294" s="183" t="s">
        <v>196</v>
      </c>
      <c r="E294" s="183" t="s">
        <v>449</v>
      </c>
      <c r="F294" s="183">
        <v>250</v>
      </c>
      <c r="G294" s="183">
        <v>5</v>
      </c>
      <c r="H294" s="183">
        <v>4</v>
      </c>
      <c r="I294" s="183">
        <v>3</v>
      </c>
      <c r="J294" s="183">
        <f t="shared" ca="1" si="67"/>
        <v>12</v>
      </c>
      <c r="K294" s="183">
        <v>124</v>
      </c>
      <c r="L294" s="183">
        <v>66</v>
      </c>
      <c r="M294" s="183">
        <v>93</v>
      </c>
      <c r="N294" s="183">
        <v>36</v>
      </c>
      <c r="O294" s="183">
        <v>46</v>
      </c>
      <c r="P294" s="183">
        <v>16</v>
      </c>
      <c r="Q294" s="329">
        <f t="shared" ca="1" si="68"/>
        <v>263</v>
      </c>
      <c r="R294" s="183">
        <f t="shared" ca="1" si="69"/>
        <v>118</v>
      </c>
      <c r="S294" s="183">
        <v>5</v>
      </c>
      <c r="T294" s="183">
        <v>5</v>
      </c>
      <c r="U294" s="183">
        <v>14</v>
      </c>
      <c r="V294" s="183">
        <v>11</v>
      </c>
      <c r="W294" s="183"/>
      <c r="X294" s="183"/>
      <c r="Y294" s="183">
        <f t="shared" ca="1" si="70"/>
        <v>19</v>
      </c>
      <c r="Z294" s="183">
        <f t="shared" ca="1" si="71"/>
        <v>16</v>
      </c>
      <c r="AA294" s="14"/>
    </row>
    <row r="295" spans="1:27" ht="15" customHeight="1" x14ac:dyDescent="0.25">
      <c r="A295" s="183"/>
      <c r="B295" s="183" t="s">
        <v>445</v>
      </c>
      <c r="C295" s="183">
        <v>12</v>
      </c>
      <c r="D295" s="183" t="s">
        <v>196</v>
      </c>
      <c r="E295" s="183" t="s">
        <v>450</v>
      </c>
      <c r="F295" s="183">
        <v>300</v>
      </c>
      <c r="G295" s="183">
        <v>11</v>
      </c>
      <c r="H295" s="183">
        <v>8</v>
      </c>
      <c r="I295" s="183">
        <v>6</v>
      </c>
      <c r="J295" s="183">
        <f t="shared" ca="1" si="67"/>
        <v>25</v>
      </c>
      <c r="K295" s="183">
        <v>237</v>
      </c>
      <c r="L295" s="183">
        <v>116</v>
      </c>
      <c r="M295" s="183">
        <v>179</v>
      </c>
      <c r="N295" s="183">
        <v>89</v>
      </c>
      <c r="O295" s="183">
        <v>134</v>
      </c>
      <c r="P295" s="183">
        <v>67</v>
      </c>
      <c r="Q295" s="329">
        <f t="shared" ca="1" si="68"/>
        <v>550</v>
      </c>
      <c r="R295" s="183">
        <f t="shared" ca="1" si="69"/>
        <v>272</v>
      </c>
      <c r="S295" s="183">
        <v>11</v>
      </c>
      <c r="T295" s="183">
        <v>8</v>
      </c>
      <c r="U295" s="183">
        <v>10</v>
      </c>
      <c r="V295" s="183">
        <v>6</v>
      </c>
      <c r="W295" s="183">
        <v>12</v>
      </c>
      <c r="X295" s="183">
        <v>10</v>
      </c>
      <c r="Y295" s="183">
        <f t="shared" ca="1" si="70"/>
        <v>33</v>
      </c>
      <c r="Z295" s="183">
        <f t="shared" ca="1" si="71"/>
        <v>24</v>
      </c>
      <c r="AA295" s="14"/>
    </row>
    <row r="296" spans="1:27" ht="15" customHeight="1" x14ac:dyDescent="0.25">
      <c r="A296" s="183"/>
      <c r="B296" s="183" t="s">
        <v>445</v>
      </c>
      <c r="C296" s="183">
        <v>12</v>
      </c>
      <c r="D296" s="183" t="s">
        <v>196</v>
      </c>
      <c r="E296" s="183" t="s">
        <v>451</v>
      </c>
      <c r="F296" s="183">
        <v>260</v>
      </c>
      <c r="G296" s="183">
        <v>6</v>
      </c>
      <c r="H296" s="183">
        <v>4</v>
      </c>
      <c r="I296" s="183">
        <v>3</v>
      </c>
      <c r="J296" s="183">
        <f t="shared" ca="1" si="67"/>
        <v>13</v>
      </c>
      <c r="K296" s="183">
        <v>138</v>
      </c>
      <c r="L296" s="183">
        <v>71</v>
      </c>
      <c r="M296" s="183">
        <v>88</v>
      </c>
      <c r="N296" s="183">
        <v>42</v>
      </c>
      <c r="O296" s="183">
        <v>49</v>
      </c>
      <c r="P296" s="183">
        <v>30</v>
      </c>
      <c r="Q296" s="329">
        <f t="shared" ca="1" si="68"/>
        <v>275</v>
      </c>
      <c r="R296" s="183">
        <f t="shared" ca="1" si="69"/>
        <v>143</v>
      </c>
      <c r="S296" s="183">
        <v>6</v>
      </c>
      <c r="T296" s="183">
        <v>5</v>
      </c>
      <c r="U296" s="183">
        <v>11</v>
      </c>
      <c r="V296" s="183">
        <v>8</v>
      </c>
      <c r="W296" s="183">
        <v>3</v>
      </c>
      <c r="X296" s="183">
        <v>2</v>
      </c>
      <c r="Y296" s="183">
        <f t="shared" ca="1" si="70"/>
        <v>20</v>
      </c>
      <c r="Z296" s="183">
        <f t="shared" ca="1" si="71"/>
        <v>15</v>
      </c>
      <c r="AA296" s="14"/>
    </row>
    <row r="297" spans="1:27" ht="15" customHeight="1" x14ac:dyDescent="0.25">
      <c r="A297" s="183"/>
      <c r="B297" s="183" t="s">
        <v>445</v>
      </c>
      <c r="C297" s="183">
        <v>12</v>
      </c>
      <c r="D297" s="183" t="s">
        <v>190</v>
      </c>
      <c r="E297" s="183" t="s">
        <v>452</v>
      </c>
      <c r="F297" s="183">
        <v>1</v>
      </c>
      <c r="G297" s="183">
        <v>16</v>
      </c>
      <c r="H297" s="183">
        <v>11</v>
      </c>
      <c r="I297" s="183">
        <v>9</v>
      </c>
      <c r="J297" s="183">
        <f t="shared" ca="1" si="67"/>
        <v>36</v>
      </c>
      <c r="K297" s="183">
        <v>580</v>
      </c>
      <c r="L297" s="183">
        <v>290</v>
      </c>
      <c r="M297" s="183">
        <v>392</v>
      </c>
      <c r="N297" s="183">
        <v>216</v>
      </c>
      <c r="O297" s="183">
        <v>247</v>
      </c>
      <c r="P297" s="183">
        <v>124</v>
      </c>
      <c r="Q297" s="329">
        <f t="shared" ca="1" si="68"/>
        <v>1219</v>
      </c>
      <c r="R297" s="183">
        <f t="shared" ca="1" si="69"/>
        <v>630</v>
      </c>
      <c r="S297" s="183">
        <v>16</v>
      </c>
      <c r="T297" s="183">
        <v>16</v>
      </c>
      <c r="U297" s="183">
        <v>23</v>
      </c>
      <c r="V297" s="183">
        <v>17</v>
      </c>
      <c r="W297" s="183">
        <v>9</v>
      </c>
      <c r="X297" s="183">
        <v>7</v>
      </c>
      <c r="Y297" s="183">
        <f t="shared" ca="1" si="70"/>
        <v>48</v>
      </c>
      <c r="Z297" s="183">
        <f t="shared" ca="1" si="71"/>
        <v>40</v>
      </c>
      <c r="AA297" s="14"/>
    </row>
    <row r="298" spans="1:27" ht="15" customHeight="1" x14ac:dyDescent="0.25">
      <c r="A298" s="183"/>
      <c r="B298" s="183" t="s">
        <v>445</v>
      </c>
      <c r="C298" s="183">
        <v>9</v>
      </c>
      <c r="D298" s="183" t="s">
        <v>196</v>
      </c>
      <c r="E298" s="183" t="s">
        <v>453</v>
      </c>
      <c r="F298" s="183">
        <v>150</v>
      </c>
      <c r="G298" s="183">
        <v>5</v>
      </c>
      <c r="H298" s="183">
        <v>4</v>
      </c>
      <c r="I298" s="183"/>
      <c r="J298" s="183">
        <f t="shared" ca="1" si="67"/>
        <v>9</v>
      </c>
      <c r="K298" s="183">
        <v>130</v>
      </c>
      <c r="L298" s="183">
        <v>64</v>
      </c>
      <c r="M298" s="183">
        <v>98</v>
      </c>
      <c r="N298" s="183">
        <v>35</v>
      </c>
      <c r="O298" s="183"/>
      <c r="P298" s="183"/>
      <c r="Q298" s="329">
        <f t="shared" ca="1" si="68"/>
        <v>228</v>
      </c>
      <c r="R298" s="183">
        <f t="shared" ca="1" si="69"/>
        <v>99</v>
      </c>
      <c r="S298" s="183">
        <v>5</v>
      </c>
      <c r="T298" s="183">
        <v>5</v>
      </c>
      <c r="U298" s="183">
        <v>10</v>
      </c>
      <c r="V298" s="183">
        <v>8</v>
      </c>
      <c r="W298" s="183"/>
      <c r="X298" s="183"/>
      <c r="Y298" s="183">
        <f t="shared" ca="1" si="70"/>
        <v>15</v>
      </c>
      <c r="Z298" s="183">
        <f t="shared" ca="1" si="71"/>
        <v>13</v>
      </c>
      <c r="AA298" s="14"/>
    </row>
    <row r="299" spans="1:27" ht="15" customHeight="1" x14ac:dyDescent="0.25">
      <c r="A299" s="183"/>
      <c r="B299" s="183" t="s">
        <v>445</v>
      </c>
      <c r="C299" s="183">
        <v>12</v>
      </c>
      <c r="D299" s="183" t="s">
        <v>190</v>
      </c>
      <c r="E299" s="183" t="s">
        <v>454</v>
      </c>
      <c r="F299" s="183">
        <v>2</v>
      </c>
      <c r="G299" s="183">
        <v>20</v>
      </c>
      <c r="H299" s="183">
        <v>18</v>
      </c>
      <c r="I299" s="183">
        <v>10</v>
      </c>
      <c r="J299" s="183">
        <f t="shared" ca="1" si="67"/>
        <v>48</v>
      </c>
      <c r="K299" s="183">
        <v>615</v>
      </c>
      <c r="L299" s="183">
        <v>300</v>
      </c>
      <c r="M299" s="183">
        <v>503</v>
      </c>
      <c r="N299" s="183">
        <v>268</v>
      </c>
      <c r="O299" s="183">
        <v>256</v>
      </c>
      <c r="P299" s="183">
        <v>127</v>
      </c>
      <c r="Q299" s="329">
        <f t="shared" ca="1" si="68"/>
        <v>1374</v>
      </c>
      <c r="R299" s="183">
        <f t="shared" ca="1" si="69"/>
        <v>695</v>
      </c>
      <c r="S299" s="183">
        <v>21</v>
      </c>
      <c r="T299" s="183">
        <v>20</v>
      </c>
      <c r="U299" s="183">
        <v>28</v>
      </c>
      <c r="V299" s="183">
        <v>23</v>
      </c>
      <c r="W299" s="183">
        <v>19</v>
      </c>
      <c r="X299" s="183">
        <v>13</v>
      </c>
      <c r="Y299" s="183">
        <f t="shared" ca="1" si="70"/>
        <v>68</v>
      </c>
      <c r="Z299" s="183">
        <f t="shared" ca="1" si="71"/>
        <v>56</v>
      </c>
      <c r="AA299" s="14"/>
    </row>
    <row r="300" spans="1:27" ht="15" customHeight="1" x14ac:dyDescent="0.25">
      <c r="A300" s="183"/>
      <c r="B300" s="183" t="s">
        <v>445</v>
      </c>
      <c r="C300" s="183">
        <v>12</v>
      </c>
      <c r="D300" s="183" t="s">
        <v>196</v>
      </c>
      <c r="E300" s="183" t="s">
        <v>455</v>
      </c>
      <c r="F300" s="183">
        <v>181</v>
      </c>
      <c r="G300" s="183">
        <v>17</v>
      </c>
      <c r="H300" s="183">
        <v>14</v>
      </c>
      <c r="I300" s="183">
        <v>7</v>
      </c>
      <c r="J300" s="183">
        <f t="shared" ca="1" si="67"/>
        <v>38</v>
      </c>
      <c r="K300" s="183">
        <v>498</v>
      </c>
      <c r="L300" s="183">
        <v>236</v>
      </c>
      <c r="M300" s="183">
        <v>377</v>
      </c>
      <c r="N300" s="183">
        <v>196</v>
      </c>
      <c r="O300" s="183">
        <v>175</v>
      </c>
      <c r="P300" s="183">
        <v>105</v>
      </c>
      <c r="Q300" s="329">
        <f t="shared" ca="1" si="68"/>
        <v>1050</v>
      </c>
      <c r="R300" s="183">
        <f t="shared" ca="1" si="69"/>
        <v>537</v>
      </c>
      <c r="S300" s="183">
        <v>17</v>
      </c>
      <c r="T300" s="183">
        <v>17</v>
      </c>
      <c r="U300" s="183">
        <v>31</v>
      </c>
      <c r="V300" s="183">
        <v>20</v>
      </c>
      <c r="W300" s="183">
        <v>9</v>
      </c>
      <c r="X300" s="183">
        <v>8</v>
      </c>
      <c r="Y300" s="183">
        <f t="shared" ca="1" si="70"/>
        <v>57</v>
      </c>
      <c r="Z300" s="183">
        <f t="shared" ca="1" si="71"/>
        <v>45</v>
      </c>
      <c r="AA300" s="14"/>
    </row>
    <row r="301" spans="1:27" ht="15" customHeight="1" x14ac:dyDescent="0.25">
      <c r="A301" s="183"/>
      <c r="B301" s="183" t="s">
        <v>445</v>
      </c>
      <c r="C301" s="183">
        <v>12</v>
      </c>
      <c r="D301" s="183" t="s">
        <v>196</v>
      </c>
      <c r="E301" s="183" t="s">
        <v>456</v>
      </c>
      <c r="F301" s="183">
        <v>181</v>
      </c>
      <c r="G301" s="183">
        <v>23</v>
      </c>
      <c r="H301" s="183">
        <v>17</v>
      </c>
      <c r="I301" s="183">
        <v>7</v>
      </c>
      <c r="J301" s="183">
        <f t="shared" ca="1" si="67"/>
        <v>47</v>
      </c>
      <c r="K301" s="183">
        <v>684</v>
      </c>
      <c r="L301" s="183">
        <v>322</v>
      </c>
      <c r="M301" s="183">
        <v>483</v>
      </c>
      <c r="N301" s="183">
        <v>225</v>
      </c>
      <c r="O301" s="183">
        <v>200</v>
      </c>
      <c r="P301" s="183">
        <v>112</v>
      </c>
      <c r="Q301" s="329">
        <f t="shared" ca="1" si="68"/>
        <v>1367</v>
      </c>
      <c r="R301" s="183">
        <f t="shared" ca="1" si="69"/>
        <v>659</v>
      </c>
      <c r="S301" s="183">
        <v>24</v>
      </c>
      <c r="T301" s="183">
        <v>23</v>
      </c>
      <c r="U301" s="183">
        <v>27</v>
      </c>
      <c r="V301" s="183">
        <v>17</v>
      </c>
      <c r="W301" s="183">
        <v>16</v>
      </c>
      <c r="X301" s="183">
        <v>12</v>
      </c>
      <c r="Y301" s="183">
        <f t="shared" ca="1" si="70"/>
        <v>67</v>
      </c>
      <c r="Z301" s="183">
        <f t="shared" ca="1" si="71"/>
        <v>52</v>
      </c>
      <c r="AA301" s="14"/>
    </row>
    <row r="302" spans="1:27" ht="15" customHeight="1" x14ac:dyDescent="0.25">
      <c r="A302" s="183"/>
      <c r="B302" s="183" t="s">
        <v>445</v>
      </c>
      <c r="C302" s="183">
        <v>12</v>
      </c>
      <c r="D302" s="183" t="s">
        <v>196</v>
      </c>
      <c r="E302" s="183" t="s">
        <v>457</v>
      </c>
      <c r="F302" s="183">
        <v>167</v>
      </c>
      <c r="G302" s="183">
        <v>5</v>
      </c>
      <c r="H302" s="183">
        <v>4</v>
      </c>
      <c r="I302" s="183">
        <v>3</v>
      </c>
      <c r="J302" s="183">
        <f t="shared" ca="1" si="67"/>
        <v>12</v>
      </c>
      <c r="K302" s="183">
        <v>65</v>
      </c>
      <c r="L302" s="183">
        <v>29</v>
      </c>
      <c r="M302" s="183">
        <v>61</v>
      </c>
      <c r="N302" s="183">
        <v>26</v>
      </c>
      <c r="O302" s="183">
        <v>35</v>
      </c>
      <c r="P302" s="183">
        <v>19</v>
      </c>
      <c r="Q302" s="329">
        <f t="shared" ca="1" si="68"/>
        <v>161</v>
      </c>
      <c r="R302" s="183">
        <f t="shared" ca="1" si="69"/>
        <v>74</v>
      </c>
      <c r="S302" s="183">
        <v>5</v>
      </c>
      <c r="T302" s="183">
        <v>5</v>
      </c>
      <c r="U302" s="183">
        <v>8</v>
      </c>
      <c r="V302" s="183">
        <v>4</v>
      </c>
      <c r="W302" s="183">
        <v>6</v>
      </c>
      <c r="X302" s="183">
        <v>6</v>
      </c>
      <c r="Y302" s="183">
        <f t="shared" ca="1" si="70"/>
        <v>19</v>
      </c>
      <c r="Z302" s="183">
        <f t="shared" ca="1" si="71"/>
        <v>15</v>
      </c>
      <c r="AA302" s="14"/>
    </row>
    <row r="303" spans="1:27" ht="15" customHeight="1" x14ac:dyDescent="0.25">
      <c r="A303" s="183"/>
      <c r="B303" s="183" t="s">
        <v>445</v>
      </c>
      <c r="C303" s="183">
        <v>12</v>
      </c>
      <c r="D303" s="183" t="s">
        <v>196</v>
      </c>
      <c r="E303" s="183" t="s">
        <v>458</v>
      </c>
      <c r="F303" s="183">
        <v>78</v>
      </c>
      <c r="G303" s="183">
        <v>9</v>
      </c>
      <c r="H303" s="183">
        <v>9</v>
      </c>
      <c r="I303" s="183">
        <v>3</v>
      </c>
      <c r="J303" s="183">
        <f t="shared" ca="1" si="67"/>
        <v>21</v>
      </c>
      <c r="K303" s="183">
        <v>219</v>
      </c>
      <c r="L303" s="183">
        <v>99</v>
      </c>
      <c r="M303" s="183">
        <v>184</v>
      </c>
      <c r="N303" s="183">
        <v>86</v>
      </c>
      <c r="O303" s="183">
        <v>65</v>
      </c>
      <c r="P303" s="183">
        <v>33</v>
      </c>
      <c r="Q303" s="329">
        <f t="shared" ca="1" si="68"/>
        <v>468</v>
      </c>
      <c r="R303" s="183">
        <f t="shared" ca="1" si="69"/>
        <v>218</v>
      </c>
      <c r="S303" s="183">
        <v>9</v>
      </c>
      <c r="T303" s="183">
        <v>7</v>
      </c>
      <c r="U303" s="183">
        <v>9</v>
      </c>
      <c r="V303" s="183">
        <v>7</v>
      </c>
      <c r="W303" s="183">
        <v>9</v>
      </c>
      <c r="X303" s="183">
        <v>6</v>
      </c>
      <c r="Y303" s="183">
        <f t="shared" ca="1" si="70"/>
        <v>27</v>
      </c>
      <c r="Z303" s="183">
        <f t="shared" ca="1" si="71"/>
        <v>20</v>
      </c>
      <c r="AA303" s="14"/>
    </row>
    <row r="304" spans="1:27" ht="15" customHeight="1" x14ac:dyDescent="0.25">
      <c r="A304" s="183"/>
      <c r="B304" s="183" t="s">
        <v>445</v>
      </c>
      <c r="C304" s="183">
        <v>12</v>
      </c>
      <c r="D304" s="183" t="s">
        <v>196</v>
      </c>
      <c r="E304" s="183" t="s">
        <v>459</v>
      </c>
      <c r="F304" s="183">
        <v>225</v>
      </c>
      <c r="G304" s="183">
        <v>21</v>
      </c>
      <c r="H304" s="183">
        <v>17</v>
      </c>
      <c r="I304" s="183">
        <v>10</v>
      </c>
      <c r="J304" s="183">
        <f t="shared" ca="1" si="67"/>
        <v>48</v>
      </c>
      <c r="K304" s="183">
        <v>682</v>
      </c>
      <c r="L304" s="183">
        <v>325</v>
      </c>
      <c r="M304" s="183">
        <v>508</v>
      </c>
      <c r="N304" s="183">
        <v>276</v>
      </c>
      <c r="O304" s="183">
        <v>248</v>
      </c>
      <c r="P304" s="183">
        <v>129</v>
      </c>
      <c r="Q304" s="329">
        <f t="shared" ca="1" si="68"/>
        <v>1438</v>
      </c>
      <c r="R304" s="183">
        <f t="shared" ca="1" si="69"/>
        <v>730</v>
      </c>
      <c r="S304" s="183">
        <v>21</v>
      </c>
      <c r="T304" s="183">
        <v>16</v>
      </c>
      <c r="U304" s="183">
        <v>30</v>
      </c>
      <c r="V304" s="183">
        <v>20</v>
      </c>
      <c r="W304" s="183">
        <v>21</v>
      </c>
      <c r="X304" s="183">
        <v>15</v>
      </c>
      <c r="Y304" s="183">
        <f t="shared" ca="1" si="70"/>
        <v>72</v>
      </c>
      <c r="Z304" s="183">
        <f t="shared" ca="1" si="71"/>
        <v>51</v>
      </c>
      <c r="AA304" s="14"/>
    </row>
    <row r="305" spans="1:27" ht="15" customHeight="1" x14ac:dyDescent="0.25">
      <c r="A305" s="183"/>
      <c r="B305" s="183" t="s">
        <v>445</v>
      </c>
      <c r="C305" s="183">
        <v>12</v>
      </c>
      <c r="D305" s="183" t="s">
        <v>196</v>
      </c>
      <c r="E305" s="183" t="s">
        <v>460</v>
      </c>
      <c r="F305" s="183">
        <v>152</v>
      </c>
      <c r="G305" s="183">
        <v>7</v>
      </c>
      <c r="H305" s="183">
        <v>6</v>
      </c>
      <c r="I305" s="183">
        <v>3</v>
      </c>
      <c r="J305" s="183">
        <f t="shared" ca="1" si="67"/>
        <v>16</v>
      </c>
      <c r="K305" s="183">
        <v>174</v>
      </c>
      <c r="L305" s="183">
        <v>76</v>
      </c>
      <c r="M305" s="183">
        <v>128</v>
      </c>
      <c r="N305" s="183">
        <v>64</v>
      </c>
      <c r="O305" s="183">
        <v>57</v>
      </c>
      <c r="P305" s="183">
        <v>30</v>
      </c>
      <c r="Q305" s="329">
        <f t="shared" ca="1" si="68"/>
        <v>359</v>
      </c>
      <c r="R305" s="183">
        <f t="shared" ca="1" si="69"/>
        <v>170</v>
      </c>
      <c r="S305" s="183">
        <v>7</v>
      </c>
      <c r="T305" s="183">
        <v>6</v>
      </c>
      <c r="U305" s="183">
        <v>5</v>
      </c>
      <c r="V305" s="183">
        <v>4</v>
      </c>
      <c r="W305" s="183">
        <v>12</v>
      </c>
      <c r="X305" s="183">
        <v>9</v>
      </c>
      <c r="Y305" s="183">
        <f t="shared" ca="1" si="70"/>
        <v>24</v>
      </c>
      <c r="Z305" s="183">
        <f t="shared" ca="1" si="71"/>
        <v>19</v>
      </c>
      <c r="AA305" s="14"/>
    </row>
    <row r="306" spans="1:27" ht="15" customHeight="1" x14ac:dyDescent="0.25">
      <c r="A306" s="183"/>
      <c r="B306" s="183" t="s">
        <v>445</v>
      </c>
      <c r="C306" s="183">
        <v>12</v>
      </c>
      <c r="D306" s="183" t="s">
        <v>196</v>
      </c>
      <c r="E306" s="183" t="s">
        <v>461</v>
      </c>
      <c r="F306" s="183">
        <v>130</v>
      </c>
      <c r="G306" s="183">
        <v>9</v>
      </c>
      <c r="H306" s="183">
        <v>8</v>
      </c>
      <c r="I306" s="183">
        <v>3</v>
      </c>
      <c r="J306" s="183">
        <f t="shared" ca="1" si="67"/>
        <v>20</v>
      </c>
      <c r="K306" s="183">
        <v>201</v>
      </c>
      <c r="L306" s="183">
        <v>96</v>
      </c>
      <c r="M306" s="183">
        <v>161</v>
      </c>
      <c r="N306" s="183">
        <v>74</v>
      </c>
      <c r="O306" s="183">
        <v>49</v>
      </c>
      <c r="P306" s="183">
        <v>20</v>
      </c>
      <c r="Q306" s="329">
        <f t="shared" ca="1" si="68"/>
        <v>411</v>
      </c>
      <c r="R306" s="183">
        <f t="shared" ca="1" si="69"/>
        <v>190</v>
      </c>
      <c r="S306" s="183">
        <v>9</v>
      </c>
      <c r="T306" s="183">
        <v>8</v>
      </c>
      <c r="U306" s="183">
        <v>18</v>
      </c>
      <c r="V306" s="183">
        <v>15</v>
      </c>
      <c r="W306" s="183"/>
      <c r="X306" s="183"/>
      <c r="Y306" s="183">
        <f t="shared" ca="1" si="70"/>
        <v>27</v>
      </c>
      <c r="Z306" s="183">
        <f t="shared" ca="1" si="71"/>
        <v>23</v>
      </c>
      <c r="AA306" s="14"/>
    </row>
    <row r="307" spans="1:27" ht="15" customHeight="1" x14ac:dyDescent="0.25">
      <c r="A307" s="183"/>
      <c r="B307" s="183" t="s">
        <v>445</v>
      </c>
      <c r="C307" s="183">
        <v>12</v>
      </c>
      <c r="D307" s="183" t="s">
        <v>196</v>
      </c>
      <c r="E307" s="183" t="s">
        <v>462</v>
      </c>
      <c r="F307" s="183">
        <v>360</v>
      </c>
      <c r="G307" s="183">
        <v>6</v>
      </c>
      <c r="H307" s="183">
        <v>5</v>
      </c>
      <c r="I307" s="183">
        <v>3</v>
      </c>
      <c r="J307" s="183">
        <f t="shared" ca="1" si="67"/>
        <v>14</v>
      </c>
      <c r="K307" s="183">
        <v>154</v>
      </c>
      <c r="L307" s="183">
        <v>75</v>
      </c>
      <c r="M307" s="183">
        <v>108</v>
      </c>
      <c r="N307" s="183">
        <v>49</v>
      </c>
      <c r="O307" s="183">
        <v>44</v>
      </c>
      <c r="P307" s="183">
        <v>14</v>
      </c>
      <c r="Q307" s="329">
        <f t="shared" ca="1" si="68"/>
        <v>306</v>
      </c>
      <c r="R307" s="183">
        <f t="shared" ca="1" si="69"/>
        <v>138</v>
      </c>
      <c r="S307" s="183">
        <v>7</v>
      </c>
      <c r="T307" s="183">
        <v>7</v>
      </c>
      <c r="U307" s="183">
        <v>19</v>
      </c>
      <c r="V307" s="183">
        <v>13</v>
      </c>
      <c r="W307" s="183"/>
      <c r="X307" s="183"/>
      <c r="Y307" s="183">
        <f t="shared" ca="1" si="70"/>
        <v>26</v>
      </c>
      <c r="Z307" s="183">
        <f t="shared" ca="1" si="71"/>
        <v>20</v>
      </c>
      <c r="AA307" s="14"/>
    </row>
    <row r="308" spans="1:27" ht="15" customHeight="1" x14ac:dyDescent="0.25">
      <c r="A308" s="183"/>
      <c r="B308" s="183" t="s">
        <v>445</v>
      </c>
      <c r="C308" s="183">
        <v>12</v>
      </c>
      <c r="D308" s="183" t="s">
        <v>196</v>
      </c>
      <c r="E308" s="183" t="s">
        <v>463</v>
      </c>
      <c r="F308" s="183">
        <v>250</v>
      </c>
      <c r="G308" s="183">
        <v>6</v>
      </c>
      <c r="H308" s="183">
        <v>5</v>
      </c>
      <c r="I308" s="183">
        <v>3</v>
      </c>
      <c r="J308" s="183">
        <f t="shared" ca="1" si="67"/>
        <v>14</v>
      </c>
      <c r="K308" s="183">
        <v>151</v>
      </c>
      <c r="L308" s="183">
        <v>79</v>
      </c>
      <c r="M308" s="183">
        <v>126</v>
      </c>
      <c r="N308" s="183">
        <v>61</v>
      </c>
      <c r="O308" s="183">
        <v>61</v>
      </c>
      <c r="P308" s="183">
        <v>36</v>
      </c>
      <c r="Q308" s="329">
        <f t="shared" ca="1" si="68"/>
        <v>338</v>
      </c>
      <c r="R308" s="183">
        <f t="shared" ca="1" si="69"/>
        <v>176</v>
      </c>
      <c r="S308" s="183">
        <v>6</v>
      </c>
      <c r="T308" s="183">
        <v>5</v>
      </c>
      <c r="U308" s="183">
        <v>12</v>
      </c>
      <c r="V308" s="183">
        <v>10</v>
      </c>
      <c r="W308" s="183">
        <v>1</v>
      </c>
      <c r="X308" s="183">
        <v>1</v>
      </c>
      <c r="Y308" s="183">
        <f t="shared" ca="1" si="70"/>
        <v>19</v>
      </c>
      <c r="Z308" s="183">
        <f t="shared" ca="1" si="71"/>
        <v>16</v>
      </c>
      <c r="AA308" s="14"/>
    </row>
    <row r="309" spans="1:27" ht="15" customHeight="1" x14ac:dyDescent="0.25">
      <c r="A309" s="183"/>
      <c r="B309" s="183" t="s">
        <v>445</v>
      </c>
      <c r="C309" s="183">
        <v>12</v>
      </c>
      <c r="D309" s="183" t="s">
        <v>196</v>
      </c>
      <c r="E309" s="183" t="s">
        <v>464</v>
      </c>
      <c r="F309" s="183">
        <v>120</v>
      </c>
      <c r="G309" s="183">
        <v>10</v>
      </c>
      <c r="H309" s="183">
        <v>8</v>
      </c>
      <c r="I309" s="183">
        <v>4</v>
      </c>
      <c r="J309" s="183">
        <f t="shared" ca="1" si="67"/>
        <v>22</v>
      </c>
      <c r="K309" s="183">
        <v>237</v>
      </c>
      <c r="L309" s="183">
        <v>114</v>
      </c>
      <c r="M309" s="183">
        <v>188</v>
      </c>
      <c r="N309" s="183">
        <v>90</v>
      </c>
      <c r="O309" s="183">
        <v>77</v>
      </c>
      <c r="P309" s="183">
        <v>38</v>
      </c>
      <c r="Q309" s="329">
        <f t="shared" ca="1" si="68"/>
        <v>502</v>
      </c>
      <c r="R309" s="183">
        <f t="shared" ca="1" si="69"/>
        <v>242</v>
      </c>
      <c r="S309" s="183">
        <v>10</v>
      </c>
      <c r="T309" s="183">
        <v>9</v>
      </c>
      <c r="U309" s="183">
        <v>13</v>
      </c>
      <c r="V309" s="183">
        <v>11</v>
      </c>
      <c r="W309" s="183">
        <v>8</v>
      </c>
      <c r="X309" s="183">
        <v>4</v>
      </c>
      <c r="Y309" s="183">
        <f t="shared" ca="1" si="70"/>
        <v>31</v>
      </c>
      <c r="Z309" s="183">
        <f t="shared" ca="1" si="71"/>
        <v>24</v>
      </c>
      <c r="AA309" s="14"/>
    </row>
    <row r="310" spans="1:27" ht="15" customHeight="1" x14ac:dyDescent="0.25">
      <c r="A310" s="183"/>
      <c r="B310" s="183" t="s">
        <v>445</v>
      </c>
      <c r="C310" s="183">
        <v>12</v>
      </c>
      <c r="D310" s="183" t="s">
        <v>196</v>
      </c>
      <c r="E310" s="183" t="s">
        <v>465</v>
      </c>
      <c r="F310" s="183">
        <v>337</v>
      </c>
      <c r="G310" s="183">
        <v>10</v>
      </c>
      <c r="H310" s="183">
        <v>9</v>
      </c>
      <c r="I310" s="183">
        <v>5</v>
      </c>
      <c r="J310" s="183">
        <f t="shared" ca="1" si="67"/>
        <v>24</v>
      </c>
      <c r="K310" s="183">
        <v>282</v>
      </c>
      <c r="L310" s="183">
        <v>115</v>
      </c>
      <c r="M310" s="183">
        <v>241</v>
      </c>
      <c r="N310" s="183">
        <v>120</v>
      </c>
      <c r="O310" s="183">
        <v>110</v>
      </c>
      <c r="P310" s="183">
        <v>52</v>
      </c>
      <c r="Q310" s="329">
        <f t="shared" ca="1" si="68"/>
        <v>633</v>
      </c>
      <c r="R310" s="183">
        <f t="shared" ca="1" si="69"/>
        <v>287</v>
      </c>
      <c r="S310" s="183">
        <v>10</v>
      </c>
      <c r="T310" s="183">
        <v>8</v>
      </c>
      <c r="U310" s="183">
        <v>15</v>
      </c>
      <c r="V310" s="183">
        <v>13</v>
      </c>
      <c r="W310" s="183">
        <v>10</v>
      </c>
      <c r="X310" s="183">
        <v>8</v>
      </c>
      <c r="Y310" s="183">
        <f t="shared" ca="1" si="70"/>
        <v>35</v>
      </c>
      <c r="Z310" s="183">
        <f t="shared" ca="1" si="71"/>
        <v>29</v>
      </c>
      <c r="AA310" s="14"/>
    </row>
    <row r="311" spans="1:27" ht="15" customHeight="1" x14ac:dyDescent="0.25">
      <c r="A311" s="183"/>
      <c r="B311" s="183" t="s">
        <v>445</v>
      </c>
      <c r="C311" s="183">
        <v>12</v>
      </c>
      <c r="D311" s="183" t="s">
        <v>196</v>
      </c>
      <c r="E311" s="183" t="s">
        <v>466</v>
      </c>
      <c r="F311" s="183">
        <v>196</v>
      </c>
      <c r="G311" s="183">
        <v>6</v>
      </c>
      <c r="H311" s="183">
        <v>6</v>
      </c>
      <c r="I311" s="183">
        <v>3</v>
      </c>
      <c r="J311" s="183">
        <f t="shared" ca="1" si="67"/>
        <v>15</v>
      </c>
      <c r="K311" s="183">
        <v>154</v>
      </c>
      <c r="L311" s="183">
        <v>86</v>
      </c>
      <c r="M311" s="183">
        <v>121</v>
      </c>
      <c r="N311" s="183">
        <v>52</v>
      </c>
      <c r="O311" s="183">
        <v>50</v>
      </c>
      <c r="P311" s="183">
        <v>21</v>
      </c>
      <c r="Q311" s="329">
        <f t="shared" ca="1" si="68"/>
        <v>325</v>
      </c>
      <c r="R311" s="183">
        <f t="shared" ca="1" si="69"/>
        <v>159</v>
      </c>
      <c r="S311" s="183">
        <v>6</v>
      </c>
      <c r="T311" s="183">
        <v>6</v>
      </c>
      <c r="U311" s="183">
        <v>8</v>
      </c>
      <c r="V311" s="183">
        <v>7</v>
      </c>
      <c r="W311" s="183">
        <v>7</v>
      </c>
      <c r="X311" s="183">
        <v>3</v>
      </c>
      <c r="Y311" s="183">
        <f t="shared" ca="1" si="70"/>
        <v>21</v>
      </c>
      <c r="Z311" s="183">
        <f t="shared" ca="1" si="71"/>
        <v>16</v>
      </c>
      <c r="AA311" s="14"/>
    </row>
    <row r="312" spans="1:27" ht="15" customHeight="1" x14ac:dyDescent="0.25">
      <c r="A312" s="183"/>
      <c r="B312" s="183" t="s">
        <v>445</v>
      </c>
      <c r="C312" s="183">
        <v>9</v>
      </c>
      <c r="D312" s="183" t="s">
        <v>196</v>
      </c>
      <c r="E312" s="183" t="s">
        <v>467</v>
      </c>
      <c r="F312" s="183">
        <v>236</v>
      </c>
      <c r="G312" s="183">
        <v>5</v>
      </c>
      <c r="H312" s="183">
        <v>4</v>
      </c>
      <c r="I312" s="183"/>
      <c r="J312" s="183">
        <f t="shared" ca="1" si="67"/>
        <v>9</v>
      </c>
      <c r="K312" s="183">
        <v>126</v>
      </c>
      <c r="L312" s="183">
        <v>58</v>
      </c>
      <c r="M312" s="183">
        <v>82</v>
      </c>
      <c r="N312" s="183">
        <v>43</v>
      </c>
      <c r="O312" s="183"/>
      <c r="P312" s="183"/>
      <c r="Q312" s="329">
        <f t="shared" ca="1" si="68"/>
        <v>208</v>
      </c>
      <c r="R312" s="183">
        <f t="shared" ca="1" si="69"/>
        <v>101</v>
      </c>
      <c r="S312" s="183">
        <v>5</v>
      </c>
      <c r="T312" s="183">
        <v>5</v>
      </c>
      <c r="U312" s="183">
        <v>9</v>
      </c>
      <c r="V312" s="183">
        <v>7</v>
      </c>
      <c r="W312" s="183"/>
      <c r="X312" s="183"/>
      <c r="Y312" s="183">
        <f t="shared" ca="1" si="70"/>
        <v>14</v>
      </c>
      <c r="Z312" s="183">
        <f t="shared" ca="1" si="71"/>
        <v>12</v>
      </c>
      <c r="AA312" s="14"/>
    </row>
    <row r="313" spans="1:27" ht="15" customHeight="1" x14ac:dyDescent="0.25">
      <c r="A313" s="183"/>
      <c r="B313" s="183" t="s">
        <v>445</v>
      </c>
      <c r="C313" s="183">
        <v>12</v>
      </c>
      <c r="D313" s="183" t="s">
        <v>190</v>
      </c>
      <c r="E313" s="183" t="s">
        <v>468</v>
      </c>
      <c r="F313" s="183">
        <v>1</v>
      </c>
      <c r="G313" s="183"/>
      <c r="H313" s="183">
        <v>4</v>
      </c>
      <c r="I313" s="183">
        <v>3</v>
      </c>
      <c r="J313" s="183">
        <f t="shared" ca="1" si="67"/>
        <v>7</v>
      </c>
      <c r="K313" s="183"/>
      <c r="L313" s="183"/>
      <c r="M313" s="183">
        <v>55</v>
      </c>
      <c r="N313" s="183">
        <v>34</v>
      </c>
      <c r="O313" s="183">
        <v>58</v>
      </c>
      <c r="P313" s="183">
        <v>32</v>
      </c>
      <c r="Q313" s="329">
        <f t="shared" ca="1" si="68"/>
        <v>113</v>
      </c>
      <c r="R313" s="183">
        <f t="shared" ca="1" si="69"/>
        <v>66</v>
      </c>
      <c r="S313" s="183"/>
      <c r="T313" s="183"/>
      <c r="U313" s="183">
        <v>28</v>
      </c>
      <c r="V313" s="183">
        <v>16</v>
      </c>
      <c r="W313" s="183">
        <v>6</v>
      </c>
      <c r="X313" s="183">
        <v>6</v>
      </c>
      <c r="Y313" s="183">
        <f t="shared" ca="1" si="70"/>
        <v>34</v>
      </c>
      <c r="Z313" s="183">
        <f t="shared" ca="1" si="71"/>
        <v>22</v>
      </c>
      <c r="AA313" s="14"/>
    </row>
    <row r="314" spans="1:27" ht="15" customHeight="1" x14ac:dyDescent="0.25">
      <c r="A314" s="183"/>
      <c r="B314" s="183" t="s">
        <v>445</v>
      </c>
      <c r="C314" s="183">
        <v>9</v>
      </c>
      <c r="D314" s="183" t="s">
        <v>196</v>
      </c>
      <c r="E314" s="183" t="s">
        <v>469</v>
      </c>
      <c r="F314" s="183">
        <v>44</v>
      </c>
      <c r="G314" s="183">
        <v>5</v>
      </c>
      <c r="H314" s="183">
        <v>4</v>
      </c>
      <c r="I314" s="183"/>
      <c r="J314" s="183">
        <f t="shared" ca="1" si="67"/>
        <v>9</v>
      </c>
      <c r="K314" s="183">
        <v>51</v>
      </c>
      <c r="L314" s="183">
        <v>25</v>
      </c>
      <c r="M314" s="183">
        <v>50</v>
      </c>
      <c r="N314" s="183">
        <v>25</v>
      </c>
      <c r="O314" s="183"/>
      <c r="P314" s="183"/>
      <c r="Q314" s="329">
        <f t="shared" ca="1" si="68"/>
        <v>101</v>
      </c>
      <c r="R314" s="183">
        <f t="shared" ca="1" si="69"/>
        <v>50</v>
      </c>
      <c r="S314" s="183">
        <v>5</v>
      </c>
      <c r="T314" s="183">
        <v>5</v>
      </c>
      <c r="U314" s="183">
        <v>8</v>
      </c>
      <c r="V314" s="183">
        <v>4</v>
      </c>
      <c r="W314" s="183"/>
      <c r="X314" s="183"/>
      <c r="Y314" s="183">
        <f t="shared" ca="1" si="70"/>
        <v>13</v>
      </c>
      <c r="Z314" s="183">
        <f t="shared" ca="1" si="71"/>
        <v>9</v>
      </c>
      <c r="AA314" s="14"/>
    </row>
    <row r="315" spans="1:27" ht="15" customHeight="1" x14ac:dyDescent="0.25">
      <c r="A315" s="183"/>
      <c r="B315" s="183" t="s">
        <v>445</v>
      </c>
      <c r="C315" s="183">
        <v>12</v>
      </c>
      <c r="D315" s="183" t="s">
        <v>196</v>
      </c>
      <c r="E315" s="183" t="s">
        <v>470</v>
      </c>
      <c r="F315" s="183">
        <v>100</v>
      </c>
      <c r="G315" s="183">
        <v>6</v>
      </c>
      <c r="H315" s="183">
        <v>4</v>
      </c>
      <c r="I315" s="183">
        <v>3</v>
      </c>
      <c r="J315" s="183">
        <f t="shared" ca="1" si="67"/>
        <v>13</v>
      </c>
      <c r="K315" s="183">
        <v>97</v>
      </c>
      <c r="L315" s="183">
        <v>49</v>
      </c>
      <c r="M315" s="183">
        <v>92</v>
      </c>
      <c r="N315" s="183">
        <v>40</v>
      </c>
      <c r="O315" s="183">
        <v>34</v>
      </c>
      <c r="P315" s="183">
        <v>19</v>
      </c>
      <c r="Q315" s="329">
        <f t="shared" ca="1" si="68"/>
        <v>223</v>
      </c>
      <c r="R315" s="183">
        <f t="shared" ca="1" si="69"/>
        <v>108</v>
      </c>
      <c r="S315" s="183">
        <v>6</v>
      </c>
      <c r="T315" s="183">
        <v>6</v>
      </c>
      <c r="U315" s="183">
        <v>13</v>
      </c>
      <c r="V315" s="183">
        <v>9</v>
      </c>
      <c r="W315" s="183"/>
      <c r="X315" s="183"/>
      <c r="Y315" s="183">
        <f t="shared" ca="1" si="70"/>
        <v>19</v>
      </c>
      <c r="Z315" s="183">
        <f t="shared" ca="1" si="71"/>
        <v>15</v>
      </c>
      <c r="AA315" s="14"/>
    </row>
    <row r="316" spans="1:27" ht="15" customHeight="1" x14ac:dyDescent="0.25">
      <c r="A316" s="183"/>
      <c r="B316" s="183" t="s">
        <v>445</v>
      </c>
      <c r="C316" s="183">
        <v>12</v>
      </c>
      <c r="D316" s="183" t="s">
        <v>196</v>
      </c>
      <c r="E316" s="183" t="s">
        <v>471</v>
      </c>
      <c r="F316" s="183">
        <v>250</v>
      </c>
      <c r="G316" s="183">
        <v>6</v>
      </c>
      <c r="H316" s="183">
        <v>6</v>
      </c>
      <c r="I316" s="183">
        <v>3</v>
      </c>
      <c r="J316" s="183">
        <f t="shared" ca="1" si="67"/>
        <v>15</v>
      </c>
      <c r="K316" s="183">
        <v>116</v>
      </c>
      <c r="L316" s="183">
        <v>57</v>
      </c>
      <c r="M316" s="183">
        <v>105</v>
      </c>
      <c r="N316" s="183">
        <v>52</v>
      </c>
      <c r="O316" s="183">
        <v>52</v>
      </c>
      <c r="P316" s="183">
        <v>35</v>
      </c>
      <c r="Q316" s="329">
        <f t="shared" ca="1" si="68"/>
        <v>273</v>
      </c>
      <c r="R316" s="183">
        <f t="shared" ca="1" si="69"/>
        <v>144</v>
      </c>
      <c r="S316" s="183">
        <v>6</v>
      </c>
      <c r="T316" s="183">
        <v>6</v>
      </c>
      <c r="U316" s="183">
        <v>8</v>
      </c>
      <c r="V316" s="183">
        <v>7</v>
      </c>
      <c r="W316" s="183">
        <v>9</v>
      </c>
      <c r="X316" s="183">
        <v>7</v>
      </c>
      <c r="Y316" s="183">
        <f t="shared" ca="1" si="70"/>
        <v>23</v>
      </c>
      <c r="Z316" s="183">
        <f t="shared" ca="1" si="71"/>
        <v>20</v>
      </c>
      <c r="AA316" s="14"/>
    </row>
    <row r="317" spans="1:27" ht="15" customHeight="1" x14ac:dyDescent="0.25">
      <c r="A317" s="183"/>
      <c r="B317" s="183" t="s">
        <v>445</v>
      </c>
      <c r="C317" s="183">
        <v>12</v>
      </c>
      <c r="D317" s="183" t="s">
        <v>190</v>
      </c>
      <c r="E317" s="183" t="s">
        <v>472</v>
      </c>
      <c r="F317" s="183"/>
      <c r="G317" s="183">
        <v>20</v>
      </c>
      <c r="H317" s="183">
        <v>14</v>
      </c>
      <c r="I317" s="183">
        <v>9</v>
      </c>
      <c r="J317" s="183">
        <f t="shared" ca="1" si="67"/>
        <v>43</v>
      </c>
      <c r="K317" s="183">
        <v>686</v>
      </c>
      <c r="L317" s="183">
        <v>339</v>
      </c>
      <c r="M317" s="183">
        <v>445</v>
      </c>
      <c r="N317" s="183">
        <v>222</v>
      </c>
      <c r="O317" s="183">
        <v>305</v>
      </c>
      <c r="P317" s="183">
        <v>183</v>
      </c>
      <c r="Q317" s="329">
        <f t="shared" ca="1" si="68"/>
        <v>1436</v>
      </c>
      <c r="R317" s="183">
        <f t="shared" ca="1" si="69"/>
        <v>744</v>
      </c>
      <c r="S317" s="183">
        <v>20</v>
      </c>
      <c r="T317" s="183">
        <v>19</v>
      </c>
      <c r="U317" s="183">
        <v>30</v>
      </c>
      <c r="V317" s="183">
        <v>24</v>
      </c>
      <c r="W317" s="183">
        <v>13</v>
      </c>
      <c r="X317" s="183">
        <v>10</v>
      </c>
      <c r="Y317" s="183">
        <f t="shared" ca="1" si="70"/>
        <v>63</v>
      </c>
      <c r="Z317" s="183">
        <f t="shared" ca="1" si="71"/>
        <v>53</v>
      </c>
      <c r="AA317" s="14"/>
    </row>
    <row r="318" spans="1:27" ht="15" customHeight="1" x14ac:dyDescent="0.25">
      <c r="A318" s="183"/>
      <c r="B318" s="183" t="s">
        <v>445</v>
      </c>
      <c r="C318" s="183">
        <v>12</v>
      </c>
      <c r="D318" s="183" t="s">
        <v>196</v>
      </c>
      <c r="E318" s="183" t="s">
        <v>473</v>
      </c>
      <c r="F318" s="183">
        <v>135</v>
      </c>
      <c r="G318" s="183">
        <v>6</v>
      </c>
      <c r="H318" s="183">
        <v>6</v>
      </c>
      <c r="I318" s="183">
        <v>3</v>
      </c>
      <c r="J318" s="183">
        <f t="shared" ca="1" si="67"/>
        <v>15</v>
      </c>
      <c r="K318" s="183">
        <v>137</v>
      </c>
      <c r="L318" s="183">
        <v>73</v>
      </c>
      <c r="M318" s="183">
        <v>135</v>
      </c>
      <c r="N318" s="183">
        <v>72</v>
      </c>
      <c r="O318" s="183">
        <v>72</v>
      </c>
      <c r="P318" s="183">
        <v>44</v>
      </c>
      <c r="Q318" s="329">
        <f t="shared" ca="1" si="68"/>
        <v>344</v>
      </c>
      <c r="R318" s="183">
        <f t="shared" ca="1" si="69"/>
        <v>189</v>
      </c>
      <c r="S318" s="183">
        <v>6</v>
      </c>
      <c r="T318" s="183">
        <v>6</v>
      </c>
      <c r="U318" s="183">
        <v>12</v>
      </c>
      <c r="V318" s="183">
        <v>9</v>
      </c>
      <c r="W318" s="183">
        <v>4</v>
      </c>
      <c r="X318" s="183">
        <v>4</v>
      </c>
      <c r="Y318" s="183">
        <f t="shared" ca="1" si="70"/>
        <v>22</v>
      </c>
      <c r="Z318" s="183">
        <f t="shared" ca="1" si="71"/>
        <v>19</v>
      </c>
      <c r="AA318" s="14"/>
    </row>
    <row r="319" spans="1:27" ht="15" customHeight="1" x14ac:dyDescent="0.25">
      <c r="A319" s="183"/>
      <c r="B319" s="183" t="s">
        <v>445</v>
      </c>
      <c r="C319" s="183">
        <v>9</v>
      </c>
      <c r="D319" s="183" t="s">
        <v>196</v>
      </c>
      <c r="E319" s="183" t="s">
        <v>474</v>
      </c>
      <c r="F319" s="183">
        <v>117</v>
      </c>
      <c r="G319" s="183">
        <v>5</v>
      </c>
      <c r="H319" s="183">
        <v>4</v>
      </c>
      <c r="I319" s="183"/>
      <c r="J319" s="183">
        <f t="shared" ca="1" si="67"/>
        <v>9</v>
      </c>
      <c r="K319" s="183">
        <v>90</v>
      </c>
      <c r="L319" s="183">
        <v>42</v>
      </c>
      <c r="M319" s="183">
        <v>65</v>
      </c>
      <c r="N319" s="183">
        <v>34</v>
      </c>
      <c r="O319" s="183"/>
      <c r="P319" s="183"/>
      <c r="Q319" s="329">
        <f t="shared" ca="1" si="68"/>
        <v>155</v>
      </c>
      <c r="R319" s="183">
        <f t="shared" ca="1" si="69"/>
        <v>76</v>
      </c>
      <c r="S319" s="183">
        <v>5</v>
      </c>
      <c r="T319" s="183">
        <v>5</v>
      </c>
      <c r="U319" s="183">
        <v>8</v>
      </c>
      <c r="V319" s="183">
        <v>6</v>
      </c>
      <c r="W319" s="183"/>
      <c r="X319" s="183"/>
      <c r="Y319" s="183">
        <f t="shared" ca="1" si="70"/>
        <v>13</v>
      </c>
      <c r="Z319" s="183">
        <f t="shared" ca="1" si="71"/>
        <v>11</v>
      </c>
      <c r="AA319" s="14"/>
    </row>
    <row r="320" spans="1:27" ht="15" customHeight="1" x14ac:dyDescent="0.25">
      <c r="A320" s="183"/>
      <c r="B320" s="183" t="s">
        <v>445</v>
      </c>
      <c r="C320" s="183">
        <v>9</v>
      </c>
      <c r="D320" s="183" t="s">
        <v>196</v>
      </c>
      <c r="E320" s="183" t="s">
        <v>475</v>
      </c>
      <c r="F320" s="183">
        <v>60</v>
      </c>
      <c r="G320" s="183">
        <v>5</v>
      </c>
      <c r="H320" s="183">
        <v>4</v>
      </c>
      <c r="I320" s="183"/>
      <c r="J320" s="183">
        <f t="shared" ca="1" si="67"/>
        <v>9</v>
      </c>
      <c r="K320" s="183">
        <v>66</v>
      </c>
      <c r="L320" s="183">
        <v>34</v>
      </c>
      <c r="M320" s="183">
        <v>51</v>
      </c>
      <c r="N320" s="183">
        <v>26</v>
      </c>
      <c r="O320" s="183"/>
      <c r="P320" s="183"/>
      <c r="Q320" s="329">
        <f t="shared" ca="1" si="68"/>
        <v>117</v>
      </c>
      <c r="R320" s="183">
        <f t="shared" ca="1" si="69"/>
        <v>60</v>
      </c>
      <c r="S320" s="183">
        <v>5</v>
      </c>
      <c r="T320" s="183">
        <v>4</v>
      </c>
      <c r="U320" s="183">
        <v>9</v>
      </c>
      <c r="V320" s="183">
        <v>7</v>
      </c>
      <c r="W320" s="183"/>
      <c r="X320" s="183"/>
      <c r="Y320" s="183">
        <f t="shared" ca="1" si="70"/>
        <v>14</v>
      </c>
      <c r="Z320" s="183">
        <f t="shared" ca="1" si="71"/>
        <v>11</v>
      </c>
      <c r="AA320" s="14"/>
    </row>
    <row r="321" spans="1:27" ht="15" customHeight="1" x14ac:dyDescent="0.25">
      <c r="A321" s="182" t="s">
        <v>223</v>
      </c>
      <c r="B321" s="14"/>
      <c r="C321" s="14">
        <f t="shared" ref="C321:R322" ca="1" si="72">INDIRECT(ADDRESS(291,COLUMN()))+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+INDIRECT(ADDRESS(302,COLUMN()))+INDIRECT(ADDRESS(303,COLUMN()))+INDIRECT(ADDRESS(304,COLUMN()))+INDIRECT(ADDRESS(305,COLUMN()))+INDIRECT(ADDRESS(306,COLUMN()))+INDIRECT(ADDRESS(307,COLUMN()))+INDIRECT(ADDRESS(308,COLUMN()))+INDIRECT(ADDRESS(309,COLUMN()))+INDIRECT(ADDRESS(310,COLUMN()))+INDIRECT(ADDRESS(311,COLUMN()))+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</f>
        <v>342</v>
      </c>
      <c r="D321" s="14" t="e">
        <f t="shared" ca="1" si="72"/>
        <v>#VALUE!</v>
      </c>
      <c r="E321" s="14" t="e">
        <f t="shared" ca="1" si="72"/>
        <v>#VALUE!</v>
      </c>
      <c r="F321" s="14">
        <f t="shared" ca="1" si="72"/>
        <v>4317</v>
      </c>
      <c r="G321" s="14">
        <f t="shared" ca="1" si="72"/>
        <v>277</v>
      </c>
      <c r="H321" s="14">
        <f t="shared" ca="1" si="72"/>
        <v>228</v>
      </c>
      <c r="I321" s="14">
        <f t="shared" ca="1" si="72"/>
        <v>117</v>
      </c>
      <c r="J321" s="14">
        <f t="shared" ca="1" si="72"/>
        <v>622</v>
      </c>
      <c r="K321" s="14">
        <f t="shared" ca="1" si="72"/>
        <v>7302</v>
      </c>
      <c r="L321" s="14">
        <f t="shared" ca="1" si="72"/>
        <v>3530</v>
      </c>
      <c r="M321" s="14">
        <f t="shared" ca="1" si="72"/>
        <v>5587</v>
      </c>
      <c r="N321" s="14">
        <f t="shared" ca="1" si="72"/>
        <v>2792</v>
      </c>
      <c r="O321" s="14">
        <f t="shared" ca="1" si="72"/>
        <v>2646</v>
      </c>
      <c r="P321" s="14">
        <f t="shared" ca="1" si="72"/>
        <v>1405</v>
      </c>
      <c r="Q321" s="320">
        <f t="shared" ca="1" si="72"/>
        <v>15535</v>
      </c>
      <c r="R321" s="14">
        <f t="shared" ca="1" si="72"/>
        <v>7727</v>
      </c>
      <c r="S321" s="14">
        <f t="shared" ref="S321:Z322" ca="1" si="73">INDIRECT(ADDRESS(291,COLUMN()))+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+INDIRECT(ADDRESS(302,COLUMN()))+INDIRECT(ADDRESS(303,COLUMN()))+INDIRECT(ADDRESS(304,COLUMN()))+INDIRECT(ADDRESS(305,COLUMN()))+INDIRECT(ADDRESS(306,COLUMN()))+INDIRECT(ADDRESS(307,COLUMN()))+INDIRECT(ADDRESS(308,COLUMN()))+INDIRECT(ADDRESS(309,COLUMN()))+INDIRECT(ADDRESS(310,COLUMN()))+INDIRECT(ADDRESS(311,COLUMN()))+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</f>
        <v>279</v>
      </c>
      <c r="T321" s="14">
        <f t="shared" ca="1" si="73"/>
        <v>256</v>
      </c>
      <c r="U321" s="14">
        <f t="shared" ca="1" si="73"/>
        <v>457</v>
      </c>
      <c r="V321" s="14">
        <f t="shared" ca="1" si="73"/>
        <v>330</v>
      </c>
      <c r="W321" s="14">
        <f t="shared" ca="1" si="73"/>
        <v>190</v>
      </c>
      <c r="X321" s="14">
        <f t="shared" ca="1" si="73"/>
        <v>144</v>
      </c>
      <c r="Y321" s="14">
        <f t="shared" ca="1" si="73"/>
        <v>926</v>
      </c>
      <c r="Z321" s="14">
        <f t="shared" ca="1" si="73"/>
        <v>730</v>
      </c>
      <c r="AA321" s="14"/>
    </row>
    <row r="322" spans="1:27" ht="15" customHeight="1" x14ac:dyDescent="0.25">
      <c r="A322" s="182" t="s">
        <v>476</v>
      </c>
      <c r="B322" s="14"/>
      <c r="C322" s="14">
        <f t="shared" ca="1" si="72"/>
        <v>342</v>
      </c>
      <c r="D322" s="14" t="e">
        <f t="shared" ca="1" si="72"/>
        <v>#VALUE!</v>
      </c>
      <c r="E322" s="14" t="e">
        <f t="shared" ca="1" si="72"/>
        <v>#VALUE!</v>
      </c>
      <c r="F322" s="14">
        <f t="shared" ca="1" si="72"/>
        <v>4317</v>
      </c>
      <c r="G322" s="14">
        <f t="shared" ca="1" si="72"/>
        <v>277</v>
      </c>
      <c r="H322" s="14">
        <f t="shared" ca="1" si="72"/>
        <v>228</v>
      </c>
      <c r="I322" s="14">
        <f t="shared" ca="1" si="72"/>
        <v>117</v>
      </c>
      <c r="J322" s="14">
        <f t="shared" ca="1" si="72"/>
        <v>622</v>
      </c>
      <c r="K322" s="14">
        <f t="shared" ca="1" si="72"/>
        <v>7302</v>
      </c>
      <c r="L322" s="14">
        <f t="shared" ca="1" si="72"/>
        <v>3530</v>
      </c>
      <c r="M322" s="14">
        <f t="shared" ca="1" si="72"/>
        <v>5587</v>
      </c>
      <c r="N322" s="14">
        <f t="shared" ca="1" si="72"/>
        <v>2792</v>
      </c>
      <c r="O322" s="14">
        <f t="shared" ca="1" si="72"/>
        <v>2646</v>
      </c>
      <c r="P322" s="14">
        <f t="shared" ca="1" si="72"/>
        <v>1405</v>
      </c>
      <c r="Q322" s="320">
        <f t="shared" ca="1" si="72"/>
        <v>15535</v>
      </c>
      <c r="R322" s="14">
        <f t="shared" ca="1" si="72"/>
        <v>7727</v>
      </c>
      <c r="S322" s="14">
        <f t="shared" ca="1" si="73"/>
        <v>279</v>
      </c>
      <c r="T322" s="14">
        <f t="shared" ca="1" si="73"/>
        <v>256</v>
      </c>
      <c r="U322" s="14">
        <f t="shared" ca="1" si="73"/>
        <v>457</v>
      </c>
      <c r="V322" s="14">
        <f t="shared" ca="1" si="73"/>
        <v>330</v>
      </c>
      <c r="W322" s="14">
        <f t="shared" ca="1" si="73"/>
        <v>190</v>
      </c>
      <c r="X322" s="14">
        <f t="shared" ca="1" si="73"/>
        <v>144</v>
      </c>
      <c r="Y322" s="14">
        <f t="shared" ca="1" si="73"/>
        <v>926</v>
      </c>
      <c r="Z322" s="14">
        <f t="shared" ca="1" si="73"/>
        <v>730</v>
      </c>
      <c r="AA322" s="14"/>
    </row>
    <row r="323" spans="1:27" ht="15" customHeight="1" x14ac:dyDescent="0.25">
      <c r="A323" s="182" t="s">
        <v>224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320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5" customHeight="1" x14ac:dyDescent="0.25">
      <c r="A324" s="182" t="s">
        <v>477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320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5" customHeight="1" x14ac:dyDescent="0.25">
      <c r="A325" s="182" t="s">
        <v>188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320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5" customHeight="1" x14ac:dyDescent="0.25">
      <c r="A326" s="183"/>
      <c r="B326" s="183" t="s">
        <v>478</v>
      </c>
      <c r="C326" s="183">
        <v>12</v>
      </c>
      <c r="D326" s="183" t="s">
        <v>190</v>
      </c>
      <c r="E326" s="183" t="s">
        <v>479</v>
      </c>
      <c r="F326" s="183">
        <v>438</v>
      </c>
      <c r="G326" s="183">
        <v>36</v>
      </c>
      <c r="H326" s="183">
        <v>28</v>
      </c>
      <c r="I326" s="183">
        <v>17</v>
      </c>
      <c r="J326" s="183">
        <f t="shared" ref="J326:J352" ca="1" si="74">INDIRECT(CONCATENATE("G", ROW())) + INDIRECT(CONCATENATE("H", ROW())) + INDIRECT(CONCATENATE("I", ROW()))</f>
        <v>81</v>
      </c>
      <c r="K326" s="183">
        <v>1202</v>
      </c>
      <c r="L326" s="183">
        <v>608</v>
      </c>
      <c r="M326" s="183">
        <v>808</v>
      </c>
      <c r="N326" s="183">
        <v>378</v>
      </c>
      <c r="O326" s="183">
        <v>366</v>
      </c>
      <c r="P326" s="183">
        <v>218</v>
      </c>
      <c r="Q326" s="329">
        <f t="shared" ref="Q326:Q352" ca="1" si="75">INDIRECT(CONCATENATE("K", ROW())) + INDIRECT(CONCATENATE("M", ROW())) + INDIRECT(CONCATENATE("O", ROW()))</f>
        <v>2376</v>
      </c>
      <c r="R326" s="183">
        <f t="shared" ref="R326:R352" ca="1" si="76">INDIRECT(CONCATENATE("L", ROW())) + INDIRECT(CONCATENATE("N", ROW())) + INDIRECT(CONCATENATE("P", ROW()))</f>
        <v>1204</v>
      </c>
      <c r="S326" s="183">
        <v>35</v>
      </c>
      <c r="T326" s="183">
        <v>34</v>
      </c>
      <c r="U326" s="183">
        <v>50</v>
      </c>
      <c r="V326" s="183">
        <v>41</v>
      </c>
      <c r="W326" s="183">
        <v>26</v>
      </c>
      <c r="X326" s="183">
        <v>17</v>
      </c>
      <c r="Y326" s="183">
        <f t="shared" ref="Y326:Y357" ca="1" si="77">INDIRECT(CONCATENATE("S", ROW())) + INDIRECT(CONCATENATE("U", ROW())) + INDIRECT(CONCATENATE("W", ROW()))</f>
        <v>111</v>
      </c>
      <c r="Z326" s="183">
        <f t="shared" ref="Z326:Z357" ca="1" si="78">INDIRECT(CONCATENATE("T", ROW())) + INDIRECT(CONCATENATE("V", ROW())) + INDIRECT(CONCATENATE("X", ROW()))</f>
        <v>92</v>
      </c>
      <c r="AA326" s="14"/>
    </row>
    <row r="327" spans="1:27" ht="15" customHeight="1" x14ac:dyDescent="0.25">
      <c r="A327" s="183"/>
      <c r="B327" s="183" t="s">
        <v>478</v>
      </c>
      <c r="C327" s="183">
        <v>12</v>
      </c>
      <c r="D327" s="183" t="s">
        <v>190</v>
      </c>
      <c r="E327" s="183" t="s">
        <v>480</v>
      </c>
      <c r="F327" s="183">
        <v>1</v>
      </c>
      <c r="G327" s="183">
        <v>24</v>
      </c>
      <c r="H327" s="183">
        <v>18</v>
      </c>
      <c r="I327" s="183">
        <v>9</v>
      </c>
      <c r="J327" s="183">
        <f t="shared" ca="1" si="74"/>
        <v>51</v>
      </c>
      <c r="K327" s="183">
        <v>866</v>
      </c>
      <c r="L327" s="183">
        <v>441</v>
      </c>
      <c r="M327" s="183">
        <v>618</v>
      </c>
      <c r="N327" s="183">
        <v>295</v>
      </c>
      <c r="O327" s="183">
        <v>259</v>
      </c>
      <c r="P327" s="183">
        <v>157</v>
      </c>
      <c r="Q327" s="329">
        <f t="shared" ca="1" si="75"/>
        <v>1743</v>
      </c>
      <c r="R327" s="183">
        <f t="shared" ca="1" si="76"/>
        <v>893</v>
      </c>
      <c r="S327" s="183">
        <v>24</v>
      </c>
      <c r="T327" s="183">
        <v>23</v>
      </c>
      <c r="U327" s="183">
        <v>35</v>
      </c>
      <c r="V327" s="183">
        <v>26</v>
      </c>
      <c r="W327" s="183">
        <v>19</v>
      </c>
      <c r="X327" s="183">
        <v>13</v>
      </c>
      <c r="Y327" s="183">
        <f t="shared" ca="1" si="77"/>
        <v>78</v>
      </c>
      <c r="Z327" s="183">
        <f t="shared" ca="1" si="78"/>
        <v>62</v>
      </c>
      <c r="AA327" s="14"/>
    </row>
    <row r="328" spans="1:27" ht="15" customHeight="1" x14ac:dyDescent="0.25">
      <c r="A328" s="183"/>
      <c r="B328" s="183" t="s">
        <v>478</v>
      </c>
      <c r="C328" s="183">
        <v>12</v>
      </c>
      <c r="D328" s="183" t="s">
        <v>190</v>
      </c>
      <c r="E328" s="183" t="s">
        <v>481</v>
      </c>
      <c r="F328" s="183"/>
      <c r="G328" s="183">
        <v>35</v>
      </c>
      <c r="H328" s="183">
        <v>26</v>
      </c>
      <c r="I328" s="183">
        <v>15</v>
      </c>
      <c r="J328" s="183">
        <f t="shared" ca="1" si="74"/>
        <v>76</v>
      </c>
      <c r="K328" s="183">
        <v>1284</v>
      </c>
      <c r="L328" s="183">
        <v>646</v>
      </c>
      <c r="M328" s="183">
        <v>906</v>
      </c>
      <c r="N328" s="183">
        <v>444</v>
      </c>
      <c r="O328" s="183">
        <v>459</v>
      </c>
      <c r="P328" s="183">
        <v>250</v>
      </c>
      <c r="Q328" s="329">
        <f t="shared" ca="1" si="75"/>
        <v>2649</v>
      </c>
      <c r="R328" s="183">
        <f t="shared" ca="1" si="76"/>
        <v>1340</v>
      </c>
      <c r="S328" s="183">
        <v>40</v>
      </c>
      <c r="T328" s="183">
        <v>36</v>
      </c>
      <c r="U328" s="183">
        <v>41</v>
      </c>
      <c r="V328" s="183">
        <v>30</v>
      </c>
      <c r="W328" s="183">
        <v>29</v>
      </c>
      <c r="X328" s="183">
        <v>22</v>
      </c>
      <c r="Y328" s="183">
        <f t="shared" ca="1" si="77"/>
        <v>110</v>
      </c>
      <c r="Z328" s="183">
        <f t="shared" ca="1" si="78"/>
        <v>88</v>
      </c>
      <c r="AA328" s="14"/>
    </row>
    <row r="329" spans="1:27" ht="15" customHeight="1" x14ac:dyDescent="0.25">
      <c r="A329" s="183"/>
      <c r="B329" s="183" t="s">
        <v>478</v>
      </c>
      <c r="C329" s="183">
        <v>12</v>
      </c>
      <c r="D329" s="183" t="s">
        <v>196</v>
      </c>
      <c r="E329" s="183" t="s">
        <v>482</v>
      </c>
      <c r="F329" s="183">
        <v>195</v>
      </c>
      <c r="G329" s="183">
        <v>10</v>
      </c>
      <c r="H329" s="183">
        <v>8</v>
      </c>
      <c r="I329" s="183">
        <v>3</v>
      </c>
      <c r="J329" s="183">
        <f t="shared" ca="1" si="74"/>
        <v>21</v>
      </c>
      <c r="K329" s="183">
        <v>229</v>
      </c>
      <c r="L329" s="183">
        <v>116</v>
      </c>
      <c r="M329" s="183">
        <v>169</v>
      </c>
      <c r="N329" s="183">
        <v>76</v>
      </c>
      <c r="O329" s="183">
        <v>55</v>
      </c>
      <c r="P329" s="183">
        <v>31</v>
      </c>
      <c r="Q329" s="329">
        <f t="shared" ca="1" si="75"/>
        <v>453</v>
      </c>
      <c r="R329" s="183">
        <f t="shared" ca="1" si="76"/>
        <v>223</v>
      </c>
      <c r="S329" s="183">
        <v>10</v>
      </c>
      <c r="T329" s="183">
        <v>10</v>
      </c>
      <c r="U329" s="183">
        <v>17</v>
      </c>
      <c r="V329" s="183">
        <v>12</v>
      </c>
      <c r="W329" s="183">
        <v>3</v>
      </c>
      <c r="X329" s="183">
        <v>1</v>
      </c>
      <c r="Y329" s="183">
        <f t="shared" ca="1" si="77"/>
        <v>30</v>
      </c>
      <c r="Z329" s="183">
        <f t="shared" ca="1" si="78"/>
        <v>23</v>
      </c>
      <c r="AA329" s="14"/>
    </row>
    <row r="330" spans="1:27" ht="15" customHeight="1" x14ac:dyDescent="0.25">
      <c r="A330" s="183"/>
      <c r="B330" s="183" t="s">
        <v>478</v>
      </c>
      <c r="C330" s="183">
        <v>12</v>
      </c>
      <c r="D330" s="183" t="s">
        <v>196</v>
      </c>
      <c r="E330" s="183" t="s">
        <v>483</v>
      </c>
      <c r="F330" s="183">
        <v>130</v>
      </c>
      <c r="G330" s="183">
        <v>31</v>
      </c>
      <c r="H330" s="183">
        <v>18</v>
      </c>
      <c r="I330" s="183">
        <v>11</v>
      </c>
      <c r="J330" s="183">
        <f t="shared" ca="1" si="74"/>
        <v>60</v>
      </c>
      <c r="K330" s="183">
        <v>823</v>
      </c>
      <c r="L330" s="183">
        <v>439</v>
      </c>
      <c r="M330" s="183">
        <v>540</v>
      </c>
      <c r="N330" s="183">
        <v>282</v>
      </c>
      <c r="O330" s="183">
        <v>252</v>
      </c>
      <c r="P330" s="183">
        <v>143</v>
      </c>
      <c r="Q330" s="329">
        <f t="shared" ca="1" si="75"/>
        <v>1615</v>
      </c>
      <c r="R330" s="183">
        <f t="shared" ca="1" si="76"/>
        <v>864</v>
      </c>
      <c r="S330" s="183">
        <v>27</v>
      </c>
      <c r="T330" s="183">
        <v>27</v>
      </c>
      <c r="U330" s="183">
        <v>37</v>
      </c>
      <c r="V330" s="183">
        <v>29</v>
      </c>
      <c r="W330" s="183">
        <v>17</v>
      </c>
      <c r="X330" s="183">
        <v>13</v>
      </c>
      <c r="Y330" s="183">
        <f t="shared" ca="1" si="77"/>
        <v>81</v>
      </c>
      <c r="Z330" s="183">
        <f t="shared" ca="1" si="78"/>
        <v>69</v>
      </c>
      <c r="AA330" s="14"/>
    </row>
    <row r="331" spans="1:27" ht="15" customHeight="1" x14ac:dyDescent="0.25">
      <c r="A331" s="183"/>
      <c r="B331" s="183" t="s">
        <v>478</v>
      </c>
      <c r="C331" s="183">
        <v>12</v>
      </c>
      <c r="D331" s="183" t="s">
        <v>196</v>
      </c>
      <c r="E331" s="183" t="s">
        <v>484</v>
      </c>
      <c r="F331" s="183">
        <v>120</v>
      </c>
      <c r="G331" s="183">
        <v>11</v>
      </c>
      <c r="H331" s="183">
        <v>10</v>
      </c>
      <c r="I331" s="183">
        <v>5</v>
      </c>
      <c r="J331" s="183">
        <f t="shared" ca="1" si="74"/>
        <v>26</v>
      </c>
      <c r="K331" s="183">
        <v>270</v>
      </c>
      <c r="L331" s="183">
        <v>126</v>
      </c>
      <c r="M331" s="183">
        <v>246</v>
      </c>
      <c r="N331" s="183">
        <v>118</v>
      </c>
      <c r="O331" s="183">
        <v>106</v>
      </c>
      <c r="P331" s="183">
        <v>67</v>
      </c>
      <c r="Q331" s="329">
        <f t="shared" ca="1" si="75"/>
        <v>622</v>
      </c>
      <c r="R331" s="183">
        <f t="shared" ca="1" si="76"/>
        <v>311</v>
      </c>
      <c r="S331" s="183">
        <v>11</v>
      </c>
      <c r="T331" s="183">
        <v>11</v>
      </c>
      <c r="U331" s="183">
        <v>17</v>
      </c>
      <c r="V331" s="183">
        <v>10</v>
      </c>
      <c r="W331" s="183">
        <v>6</v>
      </c>
      <c r="X331" s="183">
        <v>3</v>
      </c>
      <c r="Y331" s="183">
        <f t="shared" ca="1" si="77"/>
        <v>34</v>
      </c>
      <c r="Z331" s="183">
        <f t="shared" ca="1" si="78"/>
        <v>24</v>
      </c>
      <c r="AA331" s="14"/>
    </row>
    <row r="332" spans="1:27" ht="15" customHeight="1" x14ac:dyDescent="0.25">
      <c r="A332" s="183"/>
      <c r="B332" s="183" t="s">
        <v>478</v>
      </c>
      <c r="C332" s="183">
        <v>12</v>
      </c>
      <c r="D332" s="183" t="s">
        <v>196</v>
      </c>
      <c r="E332" s="183" t="s">
        <v>485</v>
      </c>
      <c r="F332" s="183">
        <v>80</v>
      </c>
      <c r="G332" s="183">
        <v>9</v>
      </c>
      <c r="H332" s="183">
        <v>7</v>
      </c>
      <c r="I332" s="183">
        <v>5</v>
      </c>
      <c r="J332" s="183">
        <f t="shared" ca="1" si="74"/>
        <v>21</v>
      </c>
      <c r="K332" s="183">
        <v>198</v>
      </c>
      <c r="L332" s="183">
        <v>101</v>
      </c>
      <c r="M332" s="183">
        <v>168</v>
      </c>
      <c r="N332" s="183">
        <v>90</v>
      </c>
      <c r="O332" s="183">
        <v>89</v>
      </c>
      <c r="P332" s="183">
        <v>47</v>
      </c>
      <c r="Q332" s="329">
        <f t="shared" ca="1" si="75"/>
        <v>455</v>
      </c>
      <c r="R332" s="183">
        <f t="shared" ca="1" si="76"/>
        <v>238</v>
      </c>
      <c r="S332" s="183">
        <v>9</v>
      </c>
      <c r="T332" s="183">
        <v>9</v>
      </c>
      <c r="U332" s="183">
        <v>12</v>
      </c>
      <c r="V332" s="183">
        <v>10</v>
      </c>
      <c r="W332" s="183">
        <v>9</v>
      </c>
      <c r="X332" s="183">
        <v>7</v>
      </c>
      <c r="Y332" s="183">
        <f t="shared" ca="1" si="77"/>
        <v>30</v>
      </c>
      <c r="Z332" s="183">
        <f t="shared" ca="1" si="78"/>
        <v>26</v>
      </c>
      <c r="AA332" s="14"/>
    </row>
    <row r="333" spans="1:27" ht="15" customHeight="1" x14ac:dyDescent="0.25">
      <c r="A333" s="183"/>
      <c r="B333" s="183" t="s">
        <v>478</v>
      </c>
      <c r="C333" s="183">
        <v>5</v>
      </c>
      <c r="D333" s="183" t="s">
        <v>202</v>
      </c>
      <c r="E333" s="183" t="s">
        <v>486</v>
      </c>
      <c r="F333" s="183">
        <v>135</v>
      </c>
      <c r="G333" s="183">
        <v>5</v>
      </c>
      <c r="H333" s="183"/>
      <c r="I333" s="183"/>
      <c r="J333" s="183">
        <f t="shared" ca="1" si="74"/>
        <v>5</v>
      </c>
      <c r="K333" s="183">
        <v>58</v>
      </c>
      <c r="L333" s="183">
        <v>29</v>
      </c>
      <c r="M333" s="183"/>
      <c r="N333" s="183"/>
      <c r="O333" s="183"/>
      <c r="P333" s="183"/>
      <c r="Q333" s="329">
        <f t="shared" ca="1" si="75"/>
        <v>58</v>
      </c>
      <c r="R333" s="183">
        <f t="shared" ca="1" si="76"/>
        <v>29</v>
      </c>
      <c r="S333" s="183">
        <v>7</v>
      </c>
      <c r="T333" s="183">
        <v>7</v>
      </c>
      <c r="U333" s="183"/>
      <c r="V333" s="183"/>
      <c r="W333" s="183"/>
      <c r="X333" s="183"/>
      <c r="Y333" s="183">
        <f t="shared" ca="1" si="77"/>
        <v>7</v>
      </c>
      <c r="Z333" s="183">
        <f t="shared" ca="1" si="78"/>
        <v>7</v>
      </c>
      <c r="AA333" s="14"/>
    </row>
    <row r="334" spans="1:27" ht="15" customHeight="1" x14ac:dyDescent="0.25">
      <c r="A334" s="183"/>
      <c r="B334" s="183" t="s">
        <v>478</v>
      </c>
      <c r="C334" s="183">
        <v>12</v>
      </c>
      <c r="D334" s="183" t="s">
        <v>196</v>
      </c>
      <c r="E334" s="183" t="s">
        <v>487</v>
      </c>
      <c r="F334" s="183">
        <v>210</v>
      </c>
      <c r="G334" s="183">
        <v>19</v>
      </c>
      <c r="H334" s="183">
        <v>14</v>
      </c>
      <c r="I334" s="183">
        <v>6</v>
      </c>
      <c r="J334" s="183">
        <f t="shared" ca="1" si="74"/>
        <v>39</v>
      </c>
      <c r="K334" s="183">
        <v>563</v>
      </c>
      <c r="L334" s="183">
        <v>278</v>
      </c>
      <c r="M334" s="183">
        <v>360</v>
      </c>
      <c r="N334" s="183">
        <v>168</v>
      </c>
      <c r="O334" s="183">
        <v>148</v>
      </c>
      <c r="P334" s="183">
        <v>98</v>
      </c>
      <c r="Q334" s="329">
        <f t="shared" ca="1" si="75"/>
        <v>1071</v>
      </c>
      <c r="R334" s="183">
        <f t="shared" ca="1" si="76"/>
        <v>544</v>
      </c>
      <c r="S334" s="183">
        <v>19</v>
      </c>
      <c r="T334" s="183">
        <v>18</v>
      </c>
      <c r="U334" s="183">
        <v>22</v>
      </c>
      <c r="V334" s="183">
        <v>15</v>
      </c>
      <c r="W334" s="183">
        <v>9</v>
      </c>
      <c r="X334" s="183">
        <v>9</v>
      </c>
      <c r="Y334" s="183">
        <f t="shared" ca="1" si="77"/>
        <v>50</v>
      </c>
      <c r="Z334" s="183">
        <f t="shared" ca="1" si="78"/>
        <v>42</v>
      </c>
      <c r="AA334" s="14"/>
    </row>
    <row r="335" spans="1:27" ht="15" customHeight="1" x14ac:dyDescent="0.25">
      <c r="A335" s="183"/>
      <c r="B335" s="183" t="s">
        <v>478</v>
      </c>
      <c r="C335" s="183">
        <v>12</v>
      </c>
      <c r="D335" s="183" t="s">
        <v>196</v>
      </c>
      <c r="E335" s="183" t="s">
        <v>488</v>
      </c>
      <c r="F335" s="183">
        <v>136</v>
      </c>
      <c r="G335" s="183">
        <v>6</v>
      </c>
      <c r="H335" s="183">
        <v>4</v>
      </c>
      <c r="I335" s="183">
        <v>3</v>
      </c>
      <c r="J335" s="183">
        <f t="shared" ca="1" si="74"/>
        <v>13</v>
      </c>
      <c r="K335" s="183">
        <v>159</v>
      </c>
      <c r="L335" s="183">
        <v>83</v>
      </c>
      <c r="M335" s="183">
        <v>118</v>
      </c>
      <c r="N335" s="183">
        <v>57</v>
      </c>
      <c r="O335" s="183">
        <v>54</v>
      </c>
      <c r="P335" s="183">
        <v>34</v>
      </c>
      <c r="Q335" s="329">
        <f t="shared" ca="1" si="75"/>
        <v>331</v>
      </c>
      <c r="R335" s="183">
        <f t="shared" ca="1" si="76"/>
        <v>174</v>
      </c>
      <c r="S335" s="183">
        <v>6</v>
      </c>
      <c r="T335" s="183">
        <v>6</v>
      </c>
      <c r="U335" s="183">
        <v>11</v>
      </c>
      <c r="V335" s="183">
        <v>8</v>
      </c>
      <c r="W335" s="183">
        <v>4</v>
      </c>
      <c r="X335" s="183">
        <v>3</v>
      </c>
      <c r="Y335" s="183">
        <f t="shared" ca="1" si="77"/>
        <v>21</v>
      </c>
      <c r="Z335" s="183">
        <f t="shared" ca="1" si="78"/>
        <v>17</v>
      </c>
      <c r="AA335" s="14"/>
    </row>
    <row r="336" spans="1:27" ht="15" customHeight="1" x14ac:dyDescent="0.25">
      <c r="A336" s="183"/>
      <c r="B336" s="183" t="s">
        <v>478</v>
      </c>
      <c r="C336" s="183">
        <v>12</v>
      </c>
      <c r="D336" s="183" t="s">
        <v>196</v>
      </c>
      <c r="E336" s="183" t="s">
        <v>489</v>
      </c>
      <c r="F336" s="183">
        <v>105</v>
      </c>
      <c r="G336" s="183">
        <v>8</v>
      </c>
      <c r="H336" s="183">
        <v>6</v>
      </c>
      <c r="I336" s="183">
        <v>3</v>
      </c>
      <c r="J336" s="183">
        <f t="shared" ca="1" si="74"/>
        <v>17</v>
      </c>
      <c r="K336" s="183">
        <v>180</v>
      </c>
      <c r="L336" s="183">
        <v>95</v>
      </c>
      <c r="M336" s="183">
        <v>121</v>
      </c>
      <c r="N336" s="183">
        <v>60</v>
      </c>
      <c r="O336" s="183">
        <v>53</v>
      </c>
      <c r="P336" s="183">
        <v>25</v>
      </c>
      <c r="Q336" s="329">
        <f t="shared" ca="1" si="75"/>
        <v>354</v>
      </c>
      <c r="R336" s="183">
        <f t="shared" ca="1" si="76"/>
        <v>180</v>
      </c>
      <c r="S336" s="183">
        <v>8</v>
      </c>
      <c r="T336" s="183">
        <v>8</v>
      </c>
      <c r="U336" s="183">
        <v>10</v>
      </c>
      <c r="V336" s="183">
        <v>6</v>
      </c>
      <c r="W336" s="183">
        <v>9</v>
      </c>
      <c r="X336" s="183">
        <v>7</v>
      </c>
      <c r="Y336" s="183">
        <f t="shared" ca="1" si="77"/>
        <v>27</v>
      </c>
      <c r="Z336" s="183">
        <f t="shared" ca="1" si="78"/>
        <v>21</v>
      </c>
      <c r="AA336" s="14"/>
    </row>
    <row r="337" spans="1:27" ht="15" customHeight="1" x14ac:dyDescent="0.25">
      <c r="A337" s="183"/>
      <c r="B337" s="183" t="s">
        <v>478</v>
      </c>
      <c r="C337" s="183">
        <v>12</v>
      </c>
      <c r="D337" s="183" t="s">
        <v>196</v>
      </c>
      <c r="E337" s="183" t="s">
        <v>490</v>
      </c>
      <c r="F337" s="183">
        <v>100</v>
      </c>
      <c r="G337" s="183">
        <v>9</v>
      </c>
      <c r="H337" s="183">
        <v>8</v>
      </c>
      <c r="I337" s="183">
        <v>3</v>
      </c>
      <c r="J337" s="183">
        <f t="shared" ca="1" si="74"/>
        <v>20</v>
      </c>
      <c r="K337" s="183">
        <v>180</v>
      </c>
      <c r="L337" s="183">
        <v>84</v>
      </c>
      <c r="M337" s="183">
        <v>138</v>
      </c>
      <c r="N337" s="183">
        <v>70</v>
      </c>
      <c r="O337" s="183">
        <v>39</v>
      </c>
      <c r="P337" s="183">
        <v>24</v>
      </c>
      <c r="Q337" s="329">
        <f t="shared" ca="1" si="75"/>
        <v>357</v>
      </c>
      <c r="R337" s="183">
        <f t="shared" ca="1" si="76"/>
        <v>178</v>
      </c>
      <c r="S337" s="183">
        <v>9</v>
      </c>
      <c r="T337" s="183">
        <v>9</v>
      </c>
      <c r="U337" s="183">
        <v>10</v>
      </c>
      <c r="V337" s="183">
        <v>8</v>
      </c>
      <c r="W337" s="183">
        <v>5</v>
      </c>
      <c r="X337" s="183">
        <v>4</v>
      </c>
      <c r="Y337" s="183">
        <f t="shared" ca="1" si="77"/>
        <v>24</v>
      </c>
      <c r="Z337" s="183">
        <f t="shared" ca="1" si="78"/>
        <v>21</v>
      </c>
      <c r="AA337" s="14"/>
    </row>
    <row r="338" spans="1:27" ht="15" customHeight="1" x14ac:dyDescent="0.25">
      <c r="A338" s="183"/>
      <c r="B338" s="183" t="s">
        <v>478</v>
      </c>
      <c r="C338" s="183">
        <v>12</v>
      </c>
      <c r="D338" s="183" t="s">
        <v>202</v>
      </c>
      <c r="E338" s="183" t="s">
        <v>491</v>
      </c>
      <c r="F338" s="183">
        <v>120</v>
      </c>
      <c r="G338" s="183">
        <v>9</v>
      </c>
      <c r="H338" s="183">
        <v>7</v>
      </c>
      <c r="I338" s="183">
        <v>3</v>
      </c>
      <c r="J338" s="183">
        <f t="shared" ca="1" si="74"/>
        <v>19</v>
      </c>
      <c r="K338" s="183">
        <v>181</v>
      </c>
      <c r="L338" s="183">
        <v>81</v>
      </c>
      <c r="M338" s="183">
        <v>130</v>
      </c>
      <c r="N338" s="183">
        <v>64</v>
      </c>
      <c r="O338" s="183">
        <v>52</v>
      </c>
      <c r="P338" s="183">
        <v>28</v>
      </c>
      <c r="Q338" s="329">
        <f t="shared" ca="1" si="75"/>
        <v>363</v>
      </c>
      <c r="R338" s="183">
        <f t="shared" ca="1" si="76"/>
        <v>173</v>
      </c>
      <c r="S338" s="183">
        <v>9</v>
      </c>
      <c r="T338" s="183">
        <v>9</v>
      </c>
      <c r="U338" s="183">
        <v>11</v>
      </c>
      <c r="V338" s="183">
        <v>7</v>
      </c>
      <c r="W338" s="183">
        <v>5</v>
      </c>
      <c r="X338" s="183">
        <v>4</v>
      </c>
      <c r="Y338" s="183">
        <f t="shared" ca="1" si="77"/>
        <v>25</v>
      </c>
      <c r="Z338" s="183">
        <f t="shared" ca="1" si="78"/>
        <v>20</v>
      </c>
      <c r="AA338" s="14"/>
    </row>
    <row r="339" spans="1:27" ht="15" customHeight="1" x14ac:dyDescent="0.25">
      <c r="A339" s="183"/>
      <c r="B339" s="183" t="s">
        <v>478</v>
      </c>
      <c r="C339" s="183">
        <v>12</v>
      </c>
      <c r="D339" s="183" t="s">
        <v>196</v>
      </c>
      <c r="E339" s="183" t="s">
        <v>492</v>
      </c>
      <c r="F339" s="183">
        <v>50</v>
      </c>
      <c r="G339" s="183">
        <v>8</v>
      </c>
      <c r="H339" s="183">
        <v>5</v>
      </c>
      <c r="I339" s="183">
        <v>3</v>
      </c>
      <c r="J339" s="183">
        <f t="shared" ca="1" si="74"/>
        <v>16</v>
      </c>
      <c r="K339" s="183">
        <v>202</v>
      </c>
      <c r="L339" s="183">
        <v>97</v>
      </c>
      <c r="M339" s="183">
        <v>116</v>
      </c>
      <c r="N339" s="183">
        <v>60</v>
      </c>
      <c r="O339" s="183">
        <v>63</v>
      </c>
      <c r="P339" s="183">
        <v>45</v>
      </c>
      <c r="Q339" s="329">
        <f t="shared" ca="1" si="75"/>
        <v>381</v>
      </c>
      <c r="R339" s="183">
        <f t="shared" ca="1" si="76"/>
        <v>202</v>
      </c>
      <c r="S339" s="183">
        <v>8</v>
      </c>
      <c r="T339" s="183">
        <v>7</v>
      </c>
      <c r="U339" s="183">
        <v>7</v>
      </c>
      <c r="V339" s="183">
        <v>6</v>
      </c>
      <c r="W339" s="183">
        <v>6</v>
      </c>
      <c r="X339" s="183">
        <v>5</v>
      </c>
      <c r="Y339" s="183">
        <f t="shared" ca="1" si="77"/>
        <v>21</v>
      </c>
      <c r="Z339" s="183">
        <f t="shared" ca="1" si="78"/>
        <v>18</v>
      </c>
      <c r="AA339" s="14"/>
    </row>
    <row r="340" spans="1:27" ht="15" customHeight="1" x14ac:dyDescent="0.25">
      <c r="A340" s="183"/>
      <c r="B340" s="183" t="s">
        <v>478</v>
      </c>
      <c r="C340" s="183">
        <v>12</v>
      </c>
      <c r="D340" s="183" t="s">
        <v>196</v>
      </c>
      <c r="E340" s="183" t="s">
        <v>493</v>
      </c>
      <c r="F340" s="183">
        <v>135</v>
      </c>
      <c r="G340" s="183">
        <v>5</v>
      </c>
      <c r="H340" s="183">
        <v>5</v>
      </c>
      <c r="I340" s="183">
        <v>3</v>
      </c>
      <c r="J340" s="183">
        <f t="shared" ca="1" si="74"/>
        <v>13</v>
      </c>
      <c r="K340" s="183">
        <v>202</v>
      </c>
      <c r="L340" s="183">
        <v>100</v>
      </c>
      <c r="M340" s="183">
        <v>153</v>
      </c>
      <c r="N340" s="183">
        <v>84</v>
      </c>
      <c r="O340" s="183">
        <v>89</v>
      </c>
      <c r="P340" s="183">
        <v>42</v>
      </c>
      <c r="Q340" s="329">
        <f t="shared" ca="1" si="75"/>
        <v>444</v>
      </c>
      <c r="R340" s="183">
        <f t="shared" ca="1" si="76"/>
        <v>226</v>
      </c>
      <c r="S340" s="183">
        <v>5</v>
      </c>
      <c r="T340" s="183">
        <v>5</v>
      </c>
      <c r="U340" s="183">
        <v>11</v>
      </c>
      <c r="V340" s="183">
        <v>8</v>
      </c>
      <c r="W340" s="183">
        <v>6</v>
      </c>
      <c r="X340" s="183">
        <v>4</v>
      </c>
      <c r="Y340" s="183">
        <f t="shared" ca="1" si="77"/>
        <v>22</v>
      </c>
      <c r="Z340" s="183">
        <f t="shared" ca="1" si="78"/>
        <v>17</v>
      </c>
      <c r="AA340" s="14"/>
    </row>
    <row r="341" spans="1:27" ht="15" customHeight="1" x14ac:dyDescent="0.25">
      <c r="A341" s="183"/>
      <c r="B341" s="183" t="s">
        <v>478</v>
      </c>
      <c r="C341" s="183">
        <v>12</v>
      </c>
      <c r="D341" s="183" t="s">
        <v>190</v>
      </c>
      <c r="E341" s="183" t="s">
        <v>494</v>
      </c>
      <c r="F341" s="183"/>
      <c r="G341" s="183">
        <v>11</v>
      </c>
      <c r="H341" s="183">
        <v>10</v>
      </c>
      <c r="I341" s="183">
        <v>8</v>
      </c>
      <c r="J341" s="183">
        <f t="shared" ca="1" si="74"/>
        <v>29</v>
      </c>
      <c r="K341" s="183">
        <v>414</v>
      </c>
      <c r="L341" s="183">
        <v>220</v>
      </c>
      <c r="M341" s="183">
        <v>374</v>
      </c>
      <c r="N341" s="183">
        <v>193</v>
      </c>
      <c r="O341" s="183">
        <v>243</v>
      </c>
      <c r="P341" s="183">
        <v>120</v>
      </c>
      <c r="Q341" s="329">
        <f t="shared" ca="1" si="75"/>
        <v>1031</v>
      </c>
      <c r="R341" s="183">
        <f t="shared" ca="1" si="76"/>
        <v>533</v>
      </c>
      <c r="S341" s="183">
        <v>11</v>
      </c>
      <c r="T341" s="183">
        <v>10</v>
      </c>
      <c r="U341" s="183">
        <v>25</v>
      </c>
      <c r="V341" s="183">
        <v>18</v>
      </c>
      <c r="W341" s="183">
        <v>10</v>
      </c>
      <c r="X341" s="183">
        <v>8</v>
      </c>
      <c r="Y341" s="183">
        <f t="shared" ca="1" si="77"/>
        <v>46</v>
      </c>
      <c r="Z341" s="183">
        <f t="shared" ca="1" si="78"/>
        <v>36</v>
      </c>
      <c r="AA341" s="14"/>
    </row>
    <row r="342" spans="1:27" ht="15" customHeight="1" x14ac:dyDescent="0.25">
      <c r="A342" s="183"/>
      <c r="B342" s="183" t="s">
        <v>478</v>
      </c>
      <c r="C342" s="183">
        <v>12</v>
      </c>
      <c r="D342" s="183" t="s">
        <v>196</v>
      </c>
      <c r="E342" s="183" t="s">
        <v>495</v>
      </c>
      <c r="F342" s="183">
        <v>135</v>
      </c>
      <c r="G342" s="183">
        <v>10</v>
      </c>
      <c r="H342" s="183">
        <v>7</v>
      </c>
      <c r="I342" s="183">
        <v>3</v>
      </c>
      <c r="J342" s="183">
        <f t="shared" ca="1" si="74"/>
        <v>20</v>
      </c>
      <c r="K342" s="183">
        <v>230</v>
      </c>
      <c r="L342" s="183">
        <v>118</v>
      </c>
      <c r="M342" s="183">
        <v>152</v>
      </c>
      <c r="N342" s="183">
        <v>78</v>
      </c>
      <c r="O342" s="183">
        <v>56</v>
      </c>
      <c r="P342" s="183">
        <v>34</v>
      </c>
      <c r="Q342" s="329">
        <f t="shared" ca="1" si="75"/>
        <v>438</v>
      </c>
      <c r="R342" s="183">
        <f t="shared" ca="1" si="76"/>
        <v>230</v>
      </c>
      <c r="S342" s="183">
        <v>9</v>
      </c>
      <c r="T342" s="183">
        <v>9</v>
      </c>
      <c r="U342" s="183">
        <v>15</v>
      </c>
      <c r="V342" s="183">
        <v>11</v>
      </c>
      <c r="W342" s="183">
        <v>5</v>
      </c>
      <c r="X342" s="183">
        <v>3</v>
      </c>
      <c r="Y342" s="183">
        <f t="shared" ca="1" si="77"/>
        <v>29</v>
      </c>
      <c r="Z342" s="183">
        <f t="shared" ca="1" si="78"/>
        <v>23</v>
      </c>
      <c r="AA342" s="14"/>
    </row>
    <row r="343" spans="1:27" ht="15" customHeight="1" x14ac:dyDescent="0.25">
      <c r="A343" s="183"/>
      <c r="B343" s="183" t="s">
        <v>478</v>
      </c>
      <c r="C343" s="183">
        <v>12</v>
      </c>
      <c r="D343" s="183" t="s">
        <v>196</v>
      </c>
      <c r="E343" s="183" t="s">
        <v>496</v>
      </c>
      <c r="F343" s="183">
        <v>132</v>
      </c>
      <c r="G343" s="183">
        <v>20</v>
      </c>
      <c r="H343" s="183">
        <v>15</v>
      </c>
      <c r="I343" s="183">
        <v>8</v>
      </c>
      <c r="J343" s="183">
        <f t="shared" ca="1" si="74"/>
        <v>43</v>
      </c>
      <c r="K343" s="183">
        <v>540</v>
      </c>
      <c r="L343" s="183">
        <v>260</v>
      </c>
      <c r="M343" s="183">
        <v>355</v>
      </c>
      <c r="N343" s="183">
        <v>169</v>
      </c>
      <c r="O343" s="183">
        <v>173</v>
      </c>
      <c r="P343" s="183">
        <v>98</v>
      </c>
      <c r="Q343" s="329">
        <f t="shared" ca="1" si="75"/>
        <v>1068</v>
      </c>
      <c r="R343" s="183">
        <f t="shared" ca="1" si="76"/>
        <v>527</v>
      </c>
      <c r="S343" s="183">
        <v>20</v>
      </c>
      <c r="T343" s="183">
        <v>20</v>
      </c>
      <c r="U343" s="183">
        <v>30</v>
      </c>
      <c r="V343" s="183">
        <v>23</v>
      </c>
      <c r="W343" s="183">
        <v>13</v>
      </c>
      <c r="X343" s="183">
        <v>12</v>
      </c>
      <c r="Y343" s="183">
        <f t="shared" ca="1" si="77"/>
        <v>63</v>
      </c>
      <c r="Z343" s="183">
        <f t="shared" ca="1" si="78"/>
        <v>55</v>
      </c>
      <c r="AA343" s="14"/>
    </row>
    <row r="344" spans="1:27" ht="15" customHeight="1" x14ac:dyDescent="0.25">
      <c r="A344" s="183"/>
      <c r="B344" s="183" t="s">
        <v>478</v>
      </c>
      <c r="C344" s="183">
        <v>12</v>
      </c>
      <c r="D344" s="183" t="s">
        <v>196</v>
      </c>
      <c r="E344" s="183" t="s">
        <v>497</v>
      </c>
      <c r="F344" s="183">
        <v>100</v>
      </c>
      <c r="G344" s="183">
        <v>10</v>
      </c>
      <c r="H344" s="183">
        <v>10</v>
      </c>
      <c r="I344" s="183">
        <v>4</v>
      </c>
      <c r="J344" s="183">
        <f t="shared" ca="1" si="74"/>
        <v>24</v>
      </c>
      <c r="K344" s="183">
        <v>263</v>
      </c>
      <c r="L344" s="183">
        <v>119</v>
      </c>
      <c r="M344" s="183">
        <v>221</v>
      </c>
      <c r="N344" s="183">
        <v>107</v>
      </c>
      <c r="O344" s="183">
        <v>105</v>
      </c>
      <c r="P344" s="183">
        <v>58</v>
      </c>
      <c r="Q344" s="329">
        <f t="shared" ca="1" si="75"/>
        <v>589</v>
      </c>
      <c r="R344" s="183">
        <f t="shared" ca="1" si="76"/>
        <v>284</v>
      </c>
      <c r="S344" s="183">
        <v>10</v>
      </c>
      <c r="T344" s="183">
        <v>10</v>
      </c>
      <c r="U344" s="183">
        <v>15</v>
      </c>
      <c r="V344" s="183">
        <v>11</v>
      </c>
      <c r="W344" s="183">
        <v>10</v>
      </c>
      <c r="X344" s="183">
        <v>7</v>
      </c>
      <c r="Y344" s="183">
        <f t="shared" ca="1" si="77"/>
        <v>35</v>
      </c>
      <c r="Z344" s="183">
        <f t="shared" ca="1" si="78"/>
        <v>28</v>
      </c>
      <c r="AA344" s="14"/>
    </row>
    <row r="345" spans="1:27" ht="15" customHeight="1" x14ac:dyDescent="0.25">
      <c r="A345" s="183"/>
      <c r="B345" s="183" t="s">
        <v>478</v>
      </c>
      <c r="C345" s="183">
        <v>12</v>
      </c>
      <c r="D345" s="183" t="s">
        <v>196</v>
      </c>
      <c r="E345" s="183" t="s">
        <v>498</v>
      </c>
      <c r="F345" s="183">
        <v>35</v>
      </c>
      <c r="G345" s="183">
        <v>5</v>
      </c>
      <c r="H345" s="183">
        <v>4</v>
      </c>
      <c r="I345" s="183">
        <v>3</v>
      </c>
      <c r="J345" s="183">
        <f t="shared" ca="1" si="74"/>
        <v>12</v>
      </c>
      <c r="K345" s="183">
        <v>131</v>
      </c>
      <c r="L345" s="183">
        <v>51</v>
      </c>
      <c r="M345" s="183">
        <v>70</v>
      </c>
      <c r="N345" s="183">
        <v>38</v>
      </c>
      <c r="O345" s="183">
        <v>37</v>
      </c>
      <c r="P345" s="183">
        <v>20</v>
      </c>
      <c r="Q345" s="329">
        <f t="shared" ca="1" si="75"/>
        <v>238</v>
      </c>
      <c r="R345" s="183">
        <f t="shared" ca="1" si="76"/>
        <v>109</v>
      </c>
      <c r="S345" s="183">
        <v>5</v>
      </c>
      <c r="T345" s="183">
        <v>4</v>
      </c>
      <c r="U345" s="183">
        <v>6</v>
      </c>
      <c r="V345" s="183">
        <v>5</v>
      </c>
      <c r="W345" s="183">
        <v>7</v>
      </c>
      <c r="X345" s="183">
        <v>5</v>
      </c>
      <c r="Y345" s="183">
        <f t="shared" ca="1" si="77"/>
        <v>18</v>
      </c>
      <c r="Z345" s="183">
        <f t="shared" ca="1" si="78"/>
        <v>14</v>
      </c>
      <c r="AA345" s="14"/>
    </row>
    <row r="346" spans="1:27" ht="15" customHeight="1" x14ac:dyDescent="0.25">
      <c r="A346" s="183"/>
      <c r="B346" s="183" t="s">
        <v>478</v>
      </c>
      <c r="C346" s="183">
        <v>5</v>
      </c>
      <c r="D346" s="183" t="s">
        <v>202</v>
      </c>
      <c r="E346" s="183" t="s">
        <v>499</v>
      </c>
      <c r="F346" s="183">
        <v>45</v>
      </c>
      <c r="G346" s="183">
        <v>5</v>
      </c>
      <c r="H346" s="183"/>
      <c r="I346" s="183"/>
      <c r="J346" s="183">
        <f t="shared" ca="1" si="74"/>
        <v>5</v>
      </c>
      <c r="K346" s="183">
        <v>25</v>
      </c>
      <c r="L346" s="183">
        <v>8</v>
      </c>
      <c r="M346" s="183"/>
      <c r="N346" s="183"/>
      <c r="O346" s="183"/>
      <c r="P346" s="183"/>
      <c r="Q346" s="329">
        <f t="shared" ca="1" si="75"/>
        <v>25</v>
      </c>
      <c r="R346" s="183">
        <f t="shared" ca="1" si="76"/>
        <v>8</v>
      </c>
      <c r="S346" s="183">
        <v>5</v>
      </c>
      <c r="T346" s="183">
        <v>5</v>
      </c>
      <c r="U346" s="183"/>
      <c r="V346" s="183"/>
      <c r="W346" s="183"/>
      <c r="X346" s="183"/>
      <c r="Y346" s="183">
        <f t="shared" ca="1" si="77"/>
        <v>5</v>
      </c>
      <c r="Z346" s="183">
        <f t="shared" ca="1" si="78"/>
        <v>5</v>
      </c>
      <c r="AA346" s="14"/>
    </row>
    <row r="347" spans="1:27" ht="15" customHeight="1" x14ac:dyDescent="0.25">
      <c r="A347" s="183"/>
      <c r="B347" s="183" t="s">
        <v>478</v>
      </c>
      <c r="C347" s="183">
        <v>12</v>
      </c>
      <c r="D347" s="183" t="s">
        <v>196</v>
      </c>
      <c r="E347" s="183" t="s">
        <v>500</v>
      </c>
      <c r="F347" s="183">
        <v>100</v>
      </c>
      <c r="G347" s="183">
        <v>10</v>
      </c>
      <c r="H347" s="183">
        <v>7</v>
      </c>
      <c r="I347" s="183">
        <v>4</v>
      </c>
      <c r="J347" s="183">
        <f t="shared" ca="1" si="74"/>
        <v>21</v>
      </c>
      <c r="K347" s="183">
        <v>237</v>
      </c>
      <c r="L347" s="183">
        <v>111</v>
      </c>
      <c r="M347" s="183">
        <v>151</v>
      </c>
      <c r="N347" s="183">
        <v>74</v>
      </c>
      <c r="O347" s="183">
        <v>72</v>
      </c>
      <c r="P347" s="183">
        <v>47</v>
      </c>
      <c r="Q347" s="329">
        <f t="shared" ca="1" si="75"/>
        <v>460</v>
      </c>
      <c r="R347" s="183">
        <f t="shared" ca="1" si="76"/>
        <v>232</v>
      </c>
      <c r="S347" s="183">
        <v>11</v>
      </c>
      <c r="T347" s="183">
        <v>10</v>
      </c>
      <c r="U347" s="183">
        <v>14</v>
      </c>
      <c r="V347" s="183">
        <v>8</v>
      </c>
      <c r="W347" s="183">
        <v>5</v>
      </c>
      <c r="X347" s="183">
        <v>5</v>
      </c>
      <c r="Y347" s="183">
        <f t="shared" ca="1" si="77"/>
        <v>30</v>
      </c>
      <c r="Z347" s="183">
        <f t="shared" ca="1" si="78"/>
        <v>23</v>
      </c>
      <c r="AA347" s="14"/>
    </row>
    <row r="348" spans="1:27" ht="15" customHeight="1" x14ac:dyDescent="0.25">
      <c r="A348" s="183"/>
      <c r="B348" s="183" t="s">
        <v>478</v>
      </c>
      <c r="C348" s="183">
        <v>12</v>
      </c>
      <c r="D348" s="183" t="s">
        <v>196</v>
      </c>
      <c r="E348" s="183" t="s">
        <v>501</v>
      </c>
      <c r="F348" s="183">
        <v>60</v>
      </c>
      <c r="G348" s="183">
        <v>17</v>
      </c>
      <c r="H348" s="183">
        <v>11</v>
      </c>
      <c r="I348" s="183">
        <v>6</v>
      </c>
      <c r="J348" s="183">
        <f t="shared" ca="1" si="74"/>
        <v>34</v>
      </c>
      <c r="K348" s="183">
        <v>428</v>
      </c>
      <c r="L348" s="183">
        <v>221</v>
      </c>
      <c r="M348" s="183">
        <v>266</v>
      </c>
      <c r="N348" s="183">
        <v>122</v>
      </c>
      <c r="O348" s="183">
        <v>130</v>
      </c>
      <c r="P348" s="183">
        <v>86</v>
      </c>
      <c r="Q348" s="329">
        <f t="shared" ca="1" si="75"/>
        <v>824</v>
      </c>
      <c r="R348" s="183">
        <f t="shared" ca="1" si="76"/>
        <v>429</v>
      </c>
      <c r="S348" s="183">
        <v>17</v>
      </c>
      <c r="T348" s="183">
        <v>17</v>
      </c>
      <c r="U348" s="183">
        <v>18</v>
      </c>
      <c r="V348" s="183">
        <v>13</v>
      </c>
      <c r="W348" s="183">
        <v>15</v>
      </c>
      <c r="X348" s="183">
        <v>11</v>
      </c>
      <c r="Y348" s="183">
        <f t="shared" ca="1" si="77"/>
        <v>50</v>
      </c>
      <c r="Z348" s="183">
        <f t="shared" ca="1" si="78"/>
        <v>41</v>
      </c>
      <c r="AA348" s="14"/>
    </row>
    <row r="349" spans="1:27" ht="15" customHeight="1" x14ac:dyDescent="0.25">
      <c r="A349" s="183"/>
      <c r="B349" s="183" t="s">
        <v>478</v>
      </c>
      <c r="C349" s="183">
        <v>12</v>
      </c>
      <c r="D349" s="183" t="s">
        <v>196</v>
      </c>
      <c r="E349" s="183" t="s">
        <v>502</v>
      </c>
      <c r="F349" s="183">
        <v>60</v>
      </c>
      <c r="G349" s="183">
        <v>12</v>
      </c>
      <c r="H349" s="183">
        <v>10</v>
      </c>
      <c r="I349" s="183">
        <v>4</v>
      </c>
      <c r="J349" s="183">
        <f t="shared" ca="1" si="74"/>
        <v>26</v>
      </c>
      <c r="K349" s="183">
        <v>295</v>
      </c>
      <c r="L349" s="183">
        <v>137</v>
      </c>
      <c r="M349" s="183">
        <v>235</v>
      </c>
      <c r="N349" s="183">
        <v>110</v>
      </c>
      <c r="O349" s="183">
        <v>80</v>
      </c>
      <c r="P349" s="183">
        <v>47</v>
      </c>
      <c r="Q349" s="329">
        <f t="shared" ca="1" si="75"/>
        <v>610</v>
      </c>
      <c r="R349" s="183">
        <f t="shared" ca="1" si="76"/>
        <v>294</v>
      </c>
      <c r="S349" s="183">
        <v>12</v>
      </c>
      <c r="T349" s="183">
        <v>12</v>
      </c>
      <c r="U349" s="183">
        <v>2</v>
      </c>
      <c r="V349" s="183">
        <v>1</v>
      </c>
      <c r="W349" s="183">
        <v>20</v>
      </c>
      <c r="X349" s="183">
        <v>14</v>
      </c>
      <c r="Y349" s="183">
        <f t="shared" ca="1" si="77"/>
        <v>34</v>
      </c>
      <c r="Z349" s="183">
        <f t="shared" ca="1" si="78"/>
        <v>27</v>
      </c>
      <c r="AA349" s="14"/>
    </row>
    <row r="350" spans="1:27" ht="15" customHeight="1" x14ac:dyDescent="0.25">
      <c r="A350" s="183"/>
      <c r="B350" s="183" t="s">
        <v>478</v>
      </c>
      <c r="C350" s="183">
        <v>12</v>
      </c>
      <c r="D350" s="183" t="s">
        <v>196</v>
      </c>
      <c r="E350" s="183" t="s">
        <v>503</v>
      </c>
      <c r="F350" s="183">
        <v>75</v>
      </c>
      <c r="G350" s="183">
        <v>9</v>
      </c>
      <c r="H350" s="183">
        <v>7</v>
      </c>
      <c r="I350" s="183">
        <v>4</v>
      </c>
      <c r="J350" s="183">
        <f t="shared" ca="1" si="74"/>
        <v>20</v>
      </c>
      <c r="K350" s="183">
        <v>201</v>
      </c>
      <c r="L350" s="183">
        <v>94</v>
      </c>
      <c r="M350" s="183">
        <v>141</v>
      </c>
      <c r="N350" s="183">
        <v>58</v>
      </c>
      <c r="O350" s="183">
        <v>76</v>
      </c>
      <c r="P350" s="183">
        <v>53</v>
      </c>
      <c r="Q350" s="329">
        <f t="shared" ca="1" si="75"/>
        <v>418</v>
      </c>
      <c r="R350" s="183">
        <f t="shared" ca="1" si="76"/>
        <v>205</v>
      </c>
      <c r="S350" s="183">
        <v>9</v>
      </c>
      <c r="T350" s="183">
        <v>9</v>
      </c>
      <c r="U350" s="183">
        <v>9</v>
      </c>
      <c r="V350" s="183">
        <v>4</v>
      </c>
      <c r="W350" s="183">
        <v>9</v>
      </c>
      <c r="X350" s="183">
        <v>6</v>
      </c>
      <c r="Y350" s="183">
        <f t="shared" ca="1" si="77"/>
        <v>27</v>
      </c>
      <c r="Z350" s="183">
        <f t="shared" ca="1" si="78"/>
        <v>19</v>
      </c>
      <c r="AA350" s="14"/>
    </row>
    <row r="351" spans="1:27" ht="15" customHeight="1" x14ac:dyDescent="0.25">
      <c r="A351" s="183"/>
      <c r="B351" s="183" t="s">
        <v>478</v>
      </c>
      <c r="C351" s="183">
        <v>12</v>
      </c>
      <c r="D351" s="183" t="s">
        <v>196</v>
      </c>
      <c r="E351" s="183" t="s">
        <v>504</v>
      </c>
      <c r="F351" s="183">
        <v>138</v>
      </c>
      <c r="G351" s="183">
        <v>20</v>
      </c>
      <c r="H351" s="183">
        <v>15</v>
      </c>
      <c r="I351" s="183">
        <v>6</v>
      </c>
      <c r="J351" s="183">
        <f t="shared" ca="1" si="74"/>
        <v>41</v>
      </c>
      <c r="K351" s="183">
        <v>535</v>
      </c>
      <c r="L351" s="183">
        <v>246</v>
      </c>
      <c r="M351" s="183">
        <v>379</v>
      </c>
      <c r="N351" s="183">
        <v>179</v>
      </c>
      <c r="O351" s="183">
        <v>121</v>
      </c>
      <c r="P351" s="183">
        <v>68</v>
      </c>
      <c r="Q351" s="329">
        <f t="shared" ca="1" si="75"/>
        <v>1035</v>
      </c>
      <c r="R351" s="183">
        <f t="shared" ca="1" si="76"/>
        <v>493</v>
      </c>
      <c r="S351" s="183">
        <v>20</v>
      </c>
      <c r="T351" s="183">
        <v>20</v>
      </c>
      <c r="U351" s="183">
        <v>27</v>
      </c>
      <c r="V351" s="183">
        <v>15</v>
      </c>
      <c r="W351" s="183">
        <v>11</v>
      </c>
      <c r="X351" s="183">
        <v>10</v>
      </c>
      <c r="Y351" s="183">
        <f t="shared" ca="1" si="77"/>
        <v>58</v>
      </c>
      <c r="Z351" s="183">
        <f t="shared" ca="1" si="78"/>
        <v>45</v>
      </c>
      <c r="AA351" s="14"/>
    </row>
    <row r="352" spans="1:27" s="178" customFormat="1" ht="15" customHeight="1" x14ac:dyDescent="0.25">
      <c r="A352" s="183"/>
      <c r="B352" s="183" t="s">
        <v>478</v>
      </c>
      <c r="C352" s="183">
        <v>12</v>
      </c>
      <c r="D352" s="183" t="s">
        <v>196</v>
      </c>
      <c r="E352" s="183" t="s">
        <v>505</v>
      </c>
      <c r="F352" s="183">
        <v>85</v>
      </c>
      <c r="G352" s="183">
        <v>24</v>
      </c>
      <c r="H352" s="183">
        <v>17</v>
      </c>
      <c r="I352" s="183">
        <v>9</v>
      </c>
      <c r="J352" s="183">
        <f t="shared" ca="1" si="74"/>
        <v>50</v>
      </c>
      <c r="K352" s="183">
        <v>724</v>
      </c>
      <c r="L352" s="183">
        <v>356</v>
      </c>
      <c r="M352" s="183">
        <v>498</v>
      </c>
      <c r="N352" s="183">
        <v>249</v>
      </c>
      <c r="O352" s="183">
        <v>238</v>
      </c>
      <c r="P352" s="183">
        <v>135</v>
      </c>
      <c r="Q352" s="329">
        <f t="shared" ca="1" si="75"/>
        <v>1460</v>
      </c>
      <c r="R352" s="183">
        <f t="shared" ca="1" si="76"/>
        <v>740</v>
      </c>
      <c r="S352" s="183">
        <v>24</v>
      </c>
      <c r="T352" s="183">
        <v>24</v>
      </c>
      <c r="U352" s="183">
        <v>26</v>
      </c>
      <c r="V352" s="183">
        <v>18</v>
      </c>
      <c r="W352" s="183">
        <v>13</v>
      </c>
      <c r="X352" s="183">
        <v>8</v>
      </c>
      <c r="Y352" s="183">
        <f t="shared" ca="1" si="77"/>
        <v>63</v>
      </c>
      <c r="Z352" s="183">
        <f t="shared" ca="1" si="78"/>
        <v>50</v>
      </c>
      <c r="AA352" s="14"/>
    </row>
    <row r="353" spans="1:27" ht="15" customHeight="1" x14ac:dyDescent="0.25">
      <c r="A353" s="183"/>
      <c r="B353" s="183" t="s">
        <v>478</v>
      </c>
      <c r="C353" s="183">
        <v>5</v>
      </c>
      <c r="D353" s="183" t="s">
        <v>190</v>
      </c>
      <c r="E353" s="183" t="s">
        <v>506</v>
      </c>
      <c r="F353" s="183">
        <v>1</v>
      </c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329"/>
      <c r="R353" s="183"/>
      <c r="S353" s="183">
        <v>12</v>
      </c>
      <c r="T353" s="183">
        <v>10</v>
      </c>
      <c r="U353" s="183"/>
      <c r="V353" s="183"/>
      <c r="W353" s="183"/>
      <c r="X353" s="183"/>
      <c r="Y353" s="183">
        <f t="shared" ca="1" si="77"/>
        <v>12</v>
      </c>
      <c r="Z353" s="183">
        <f t="shared" ca="1" si="78"/>
        <v>10</v>
      </c>
      <c r="AA353" s="14"/>
    </row>
    <row r="354" spans="1:27" ht="15" customHeight="1" x14ac:dyDescent="0.25">
      <c r="A354" s="183"/>
      <c r="B354" s="183" t="s">
        <v>478</v>
      </c>
      <c r="C354" s="183">
        <v>12</v>
      </c>
      <c r="D354" s="183" t="s">
        <v>196</v>
      </c>
      <c r="E354" s="183" t="s">
        <v>507</v>
      </c>
      <c r="F354" s="183">
        <v>100</v>
      </c>
      <c r="G354" s="183">
        <v>5</v>
      </c>
      <c r="H354" s="183">
        <v>4</v>
      </c>
      <c r="I354" s="183">
        <v>3</v>
      </c>
      <c r="J354" s="183">
        <f ca="1">INDIRECT(CONCATENATE("G", ROW())) + INDIRECT(CONCATENATE("H", ROW())) + INDIRECT(CONCATENATE("I", ROW()))</f>
        <v>12</v>
      </c>
      <c r="K354" s="183">
        <v>121</v>
      </c>
      <c r="L354" s="183">
        <v>58</v>
      </c>
      <c r="M354" s="183">
        <v>86</v>
      </c>
      <c r="N354" s="183">
        <v>42</v>
      </c>
      <c r="O354" s="183">
        <v>52</v>
      </c>
      <c r="P354" s="183">
        <v>23</v>
      </c>
      <c r="Q354" s="329">
        <f ca="1">INDIRECT(CONCATENATE("K", ROW())) + INDIRECT(CONCATENATE("M", ROW())) + INDIRECT(CONCATENATE("O", ROW()))</f>
        <v>259</v>
      </c>
      <c r="R354" s="183">
        <f ca="1">INDIRECT(CONCATENATE("L", ROW())) + INDIRECT(CONCATENATE("N", ROW())) + INDIRECT(CONCATENATE("P", ROW()))</f>
        <v>123</v>
      </c>
      <c r="S354" s="183">
        <v>5</v>
      </c>
      <c r="T354" s="183">
        <v>5</v>
      </c>
      <c r="U354" s="183">
        <v>1</v>
      </c>
      <c r="V354" s="183">
        <v>1</v>
      </c>
      <c r="W354" s="183">
        <v>13</v>
      </c>
      <c r="X354" s="183">
        <v>10</v>
      </c>
      <c r="Y354" s="183">
        <f t="shared" ca="1" si="77"/>
        <v>19</v>
      </c>
      <c r="Z354" s="183">
        <f t="shared" ca="1" si="78"/>
        <v>16</v>
      </c>
      <c r="AA354" s="14"/>
    </row>
    <row r="355" spans="1:27" ht="15" customHeight="1" x14ac:dyDescent="0.25">
      <c r="A355" s="183"/>
      <c r="B355" s="183" t="s">
        <v>478</v>
      </c>
      <c r="C355" s="183">
        <v>12</v>
      </c>
      <c r="D355" s="183" t="s">
        <v>196</v>
      </c>
      <c r="E355" s="183" t="s">
        <v>508</v>
      </c>
      <c r="F355" s="183">
        <v>130</v>
      </c>
      <c r="G355" s="183"/>
      <c r="H355" s="183"/>
      <c r="I355" s="183">
        <v>2</v>
      </c>
      <c r="J355" s="183">
        <f ca="1">INDIRECT(CONCATENATE("G", ROW())) + INDIRECT(CONCATENATE("H", ROW())) + INDIRECT(CONCATENATE("I", ROW()))</f>
        <v>2</v>
      </c>
      <c r="K355" s="183"/>
      <c r="L355" s="183"/>
      <c r="M355" s="183"/>
      <c r="N355" s="183"/>
      <c r="O355" s="183">
        <v>18</v>
      </c>
      <c r="P355" s="183"/>
      <c r="Q355" s="329">
        <f ca="1">INDIRECT(CONCATENATE("K", ROW())) + INDIRECT(CONCATENATE("M", ROW())) + INDIRECT(CONCATENATE("O", ROW()))</f>
        <v>18</v>
      </c>
      <c r="R355" s="183">
        <f ca="1">INDIRECT(CONCATENATE("L", ROW())) + INDIRECT(CONCATENATE("N", ROW())) + INDIRECT(CONCATENATE("P", ROW()))</f>
        <v>0</v>
      </c>
      <c r="S355" s="183"/>
      <c r="T355" s="183"/>
      <c r="U355" s="183"/>
      <c r="V355" s="183"/>
      <c r="W355" s="183">
        <v>4</v>
      </c>
      <c r="X355" s="183">
        <v>1</v>
      </c>
      <c r="Y355" s="183">
        <f t="shared" ca="1" si="77"/>
        <v>4</v>
      </c>
      <c r="Z355" s="183">
        <f t="shared" ca="1" si="78"/>
        <v>1</v>
      </c>
      <c r="AA355" s="14"/>
    </row>
    <row r="356" spans="1:27" ht="15" customHeight="1" x14ac:dyDescent="0.25">
      <c r="A356" s="183"/>
      <c r="B356" s="183" t="s">
        <v>478</v>
      </c>
      <c r="C356" s="183">
        <v>12</v>
      </c>
      <c r="D356" s="183" t="s">
        <v>190</v>
      </c>
      <c r="E356" s="183" t="s">
        <v>509</v>
      </c>
      <c r="F356" s="183">
        <v>3</v>
      </c>
      <c r="G356" s="183">
        <v>21</v>
      </c>
      <c r="H356" s="183">
        <v>17</v>
      </c>
      <c r="I356" s="183">
        <v>5</v>
      </c>
      <c r="J356" s="183">
        <f ca="1">INDIRECT(CONCATENATE("G", ROW())) + INDIRECT(CONCATENATE("H", ROW())) + INDIRECT(CONCATENATE("I", ROW()))</f>
        <v>43</v>
      </c>
      <c r="K356" s="183">
        <v>668</v>
      </c>
      <c r="L356" s="183">
        <v>328</v>
      </c>
      <c r="M356" s="183">
        <v>352</v>
      </c>
      <c r="N356" s="183">
        <v>177</v>
      </c>
      <c r="O356" s="183">
        <v>114</v>
      </c>
      <c r="P356" s="183">
        <v>65</v>
      </c>
      <c r="Q356" s="329">
        <f ca="1">INDIRECT(CONCATENATE("K", ROW())) + INDIRECT(CONCATENATE("M", ROW())) + INDIRECT(CONCATENATE("O", ROW()))</f>
        <v>1134</v>
      </c>
      <c r="R356" s="183">
        <f ca="1">INDIRECT(CONCATENATE("L", ROW())) + INDIRECT(CONCATENATE("N", ROW())) + INDIRECT(CONCATENATE("P", ROW()))</f>
        <v>570</v>
      </c>
      <c r="S356" s="183">
        <v>21</v>
      </c>
      <c r="T356" s="183">
        <v>20</v>
      </c>
      <c r="U356" s="183">
        <v>13</v>
      </c>
      <c r="V356" s="183">
        <v>6</v>
      </c>
      <c r="W356" s="183">
        <v>33</v>
      </c>
      <c r="X356" s="183">
        <v>26</v>
      </c>
      <c r="Y356" s="183">
        <f t="shared" ca="1" si="77"/>
        <v>67</v>
      </c>
      <c r="Z356" s="183">
        <f t="shared" ca="1" si="78"/>
        <v>52</v>
      </c>
      <c r="AA356" s="14"/>
    </row>
    <row r="357" spans="1:27" ht="15" customHeight="1" x14ac:dyDescent="0.25">
      <c r="A357" s="183"/>
      <c r="B357" s="183" t="s">
        <v>478</v>
      </c>
      <c r="C357" s="183">
        <v>12</v>
      </c>
      <c r="D357" s="183" t="s">
        <v>190</v>
      </c>
      <c r="E357" s="183" t="s">
        <v>510</v>
      </c>
      <c r="F357" s="183">
        <v>1</v>
      </c>
      <c r="G357" s="183">
        <v>10</v>
      </c>
      <c r="H357" s="183">
        <v>2</v>
      </c>
      <c r="I357" s="183"/>
      <c r="J357" s="183">
        <f ca="1">INDIRECT(CONCATENATE("G", ROW())) + INDIRECT(CONCATENATE("H", ROW())) + INDIRECT(CONCATENATE("I", ROW()))</f>
        <v>12</v>
      </c>
      <c r="K357" s="183">
        <v>334</v>
      </c>
      <c r="L357" s="183">
        <v>204</v>
      </c>
      <c r="M357" s="183">
        <v>58</v>
      </c>
      <c r="N357" s="183">
        <v>41</v>
      </c>
      <c r="O357" s="183"/>
      <c r="P357" s="183"/>
      <c r="Q357" s="329">
        <f ca="1">INDIRECT(CONCATENATE("K", ROW())) + INDIRECT(CONCATENATE("M", ROW())) + INDIRECT(CONCATENATE("O", ROW()))</f>
        <v>392</v>
      </c>
      <c r="R357" s="183">
        <f ca="1">INDIRECT(CONCATENATE("L", ROW())) + INDIRECT(CONCATENATE("N", ROW())) + INDIRECT(CONCATENATE("P", ROW()))</f>
        <v>245</v>
      </c>
      <c r="S357" s="183">
        <v>10</v>
      </c>
      <c r="T357" s="183">
        <v>9</v>
      </c>
      <c r="U357" s="183">
        <v>4</v>
      </c>
      <c r="V357" s="183">
        <v>2</v>
      </c>
      <c r="W357" s="183"/>
      <c r="X357" s="183"/>
      <c r="Y357" s="183">
        <f t="shared" ca="1" si="77"/>
        <v>14</v>
      </c>
      <c r="Z357" s="183">
        <f t="shared" ca="1" si="78"/>
        <v>11</v>
      </c>
      <c r="AA357" s="14"/>
    </row>
    <row r="358" spans="1:27" ht="15" customHeight="1" x14ac:dyDescent="0.25">
      <c r="A358" s="182" t="s">
        <v>223</v>
      </c>
      <c r="B358" s="14"/>
      <c r="C358" s="14">
        <f t="shared" ref="C358:R359" ca="1" si="79">INDIRECT(ADDRESS(326,COLUMN()))+INDIRECT(ADDRESS(327,COLUMN()))+INDIRECT(ADDRESS(328,COLUMN()))+INDIRECT(ADDRESS(329,COLUMN()))+INDIRECT(ADDRESS(330,COLUMN()))+INDIRECT(ADDRESS(331,COLUMN()))+INDIRECT(ADDRESS(332,COLUMN()))+INDIRECT(ADDRESS(333,COLUMN()))+INDIRECT(ADDRESS(334,COLUMN()))+INDIRECT(ADDRESS(335,COLUMN()))+INDIRECT(ADDRESS(336,COLUMN()))+INDIRECT(ADDRESS(337,COLUMN()))+INDIRECT(ADDRESS(338,COLUMN()))+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+INDIRECT(ADDRESS(356,COLUMN()))+INDIRECT(ADDRESS(357,COLUMN()))</f>
        <v>363</v>
      </c>
      <c r="D358" s="14" t="e">
        <f t="shared" ca="1" si="79"/>
        <v>#VALUE!</v>
      </c>
      <c r="E358" s="14" t="e">
        <f t="shared" ca="1" si="79"/>
        <v>#VALUE!</v>
      </c>
      <c r="F358" s="14">
        <f t="shared" ca="1" si="79"/>
        <v>3155</v>
      </c>
      <c r="G358" s="14">
        <f t="shared" ca="1" si="79"/>
        <v>414</v>
      </c>
      <c r="H358" s="14">
        <f t="shared" ca="1" si="79"/>
        <v>300</v>
      </c>
      <c r="I358" s="14">
        <f t="shared" ca="1" si="79"/>
        <v>158</v>
      </c>
      <c r="J358" s="14">
        <f t="shared" ca="1" si="79"/>
        <v>872</v>
      </c>
      <c r="K358" s="14">
        <f t="shared" ca="1" si="79"/>
        <v>11743</v>
      </c>
      <c r="L358" s="14">
        <f t="shared" ca="1" si="79"/>
        <v>5855</v>
      </c>
      <c r="M358" s="14">
        <f t="shared" ca="1" si="79"/>
        <v>7929</v>
      </c>
      <c r="N358" s="14">
        <f t="shared" ca="1" si="79"/>
        <v>3883</v>
      </c>
      <c r="O358" s="14">
        <f t="shared" ca="1" si="79"/>
        <v>3599</v>
      </c>
      <c r="P358" s="14">
        <f t="shared" ca="1" si="79"/>
        <v>2063</v>
      </c>
      <c r="Q358" s="320">
        <f t="shared" ca="1" si="79"/>
        <v>23271</v>
      </c>
      <c r="R358" s="14">
        <f t="shared" ca="1" si="79"/>
        <v>11801</v>
      </c>
      <c r="S358" s="14">
        <f t="shared" ref="S358:Z359" ca="1" si="80">INDIRECT(ADDRESS(326,COLUMN()))+INDIRECT(ADDRESS(327,COLUMN()))+INDIRECT(ADDRESS(328,COLUMN()))+INDIRECT(ADDRESS(329,COLUMN()))+INDIRECT(ADDRESS(330,COLUMN()))+INDIRECT(ADDRESS(331,COLUMN()))+INDIRECT(ADDRESS(332,COLUMN()))+INDIRECT(ADDRESS(333,COLUMN()))+INDIRECT(ADDRESS(334,COLUMN()))+INDIRECT(ADDRESS(335,COLUMN()))+INDIRECT(ADDRESS(336,COLUMN()))+INDIRECT(ADDRESS(337,COLUMN()))+INDIRECT(ADDRESS(338,COLUMN()))+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+INDIRECT(ADDRESS(356,COLUMN()))+INDIRECT(ADDRESS(357,COLUMN()))</f>
        <v>428</v>
      </c>
      <c r="T358" s="14">
        <f t="shared" ca="1" si="80"/>
        <v>413</v>
      </c>
      <c r="U358" s="14">
        <f t="shared" ca="1" si="80"/>
        <v>496</v>
      </c>
      <c r="V358" s="14">
        <f t="shared" ca="1" si="80"/>
        <v>352</v>
      </c>
      <c r="W358" s="14">
        <f t="shared" ca="1" si="80"/>
        <v>321</v>
      </c>
      <c r="X358" s="14">
        <f t="shared" ca="1" si="80"/>
        <v>238</v>
      </c>
      <c r="Y358" s="14">
        <f t="shared" ca="1" si="80"/>
        <v>1245</v>
      </c>
      <c r="Z358" s="14">
        <f t="shared" ca="1" si="80"/>
        <v>1003</v>
      </c>
      <c r="AA358" s="14"/>
    </row>
    <row r="359" spans="1:27" ht="15" customHeight="1" x14ac:dyDescent="0.25">
      <c r="A359" s="182" t="s">
        <v>511</v>
      </c>
      <c r="B359" s="14"/>
      <c r="C359" s="14">
        <f t="shared" ca="1" si="79"/>
        <v>363</v>
      </c>
      <c r="D359" s="14" t="e">
        <f t="shared" ca="1" si="79"/>
        <v>#VALUE!</v>
      </c>
      <c r="E359" s="14" t="e">
        <f t="shared" ca="1" si="79"/>
        <v>#VALUE!</v>
      </c>
      <c r="F359" s="14">
        <f t="shared" ca="1" si="79"/>
        <v>3155</v>
      </c>
      <c r="G359" s="14">
        <f t="shared" ca="1" si="79"/>
        <v>414</v>
      </c>
      <c r="H359" s="14">
        <f t="shared" ca="1" si="79"/>
        <v>300</v>
      </c>
      <c r="I359" s="14">
        <f t="shared" ca="1" si="79"/>
        <v>158</v>
      </c>
      <c r="J359" s="14">
        <f t="shared" ca="1" si="79"/>
        <v>872</v>
      </c>
      <c r="K359" s="14">
        <f t="shared" ca="1" si="79"/>
        <v>11743</v>
      </c>
      <c r="L359" s="14">
        <f t="shared" ca="1" si="79"/>
        <v>5855</v>
      </c>
      <c r="M359" s="14">
        <f t="shared" ca="1" si="79"/>
        <v>7929</v>
      </c>
      <c r="N359" s="14">
        <f t="shared" ca="1" si="79"/>
        <v>3883</v>
      </c>
      <c r="O359" s="14">
        <f t="shared" ca="1" si="79"/>
        <v>3599</v>
      </c>
      <c r="P359" s="14">
        <f t="shared" ca="1" si="79"/>
        <v>2063</v>
      </c>
      <c r="Q359" s="320">
        <f t="shared" ca="1" si="79"/>
        <v>23271</v>
      </c>
      <c r="R359" s="14">
        <f t="shared" ca="1" si="79"/>
        <v>11801</v>
      </c>
      <c r="S359" s="14">
        <f t="shared" ca="1" si="80"/>
        <v>428</v>
      </c>
      <c r="T359" s="14">
        <f t="shared" ca="1" si="80"/>
        <v>413</v>
      </c>
      <c r="U359" s="14">
        <f t="shared" ca="1" si="80"/>
        <v>496</v>
      </c>
      <c r="V359" s="14">
        <f t="shared" ca="1" si="80"/>
        <v>352</v>
      </c>
      <c r="W359" s="14">
        <f t="shared" ca="1" si="80"/>
        <v>321</v>
      </c>
      <c r="X359" s="14">
        <f t="shared" ca="1" si="80"/>
        <v>238</v>
      </c>
      <c r="Y359" s="14">
        <f t="shared" ca="1" si="80"/>
        <v>1245</v>
      </c>
      <c r="Z359" s="14">
        <f t="shared" ca="1" si="80"/>
        <v>1003</v>
      </c>
      <c r="AA359" s="14"/>
    </row>
    <row r="360" spans="1:27" ht="15" customHeight="1" x14ac:dyDescent="0.25">
      <c r="A360" s="182" t="s">
        <v>224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320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5" customHeight="1" x14ac:dyDescent="0.25">
      <c r="A361" s="182" t="s">
        <v>512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320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5" customHeight="1" x14ac:dyDescent="0.25">
      <c r="A362" s="182" t="s">
        <v>188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320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5" customHeight="1" x14ac:dyDescent="0.25">
      <c r="A363" s="183"/>
      <c r="B363" s="183" t="s">
        <v>513</v>
      </c>
      <c r="C363" s="183">
        <v>12</v>
      </c>
      <c r="D363" s="183" t="s">
        <v>190</v>
      </c>
      <c r="E363" s="183" t="s">
        <v>514</v>
      </c>
      <c r="F363" s="183">
        <v>1</v>
      </c>
      <c r="G363" s="183">
        <v>25</v>
      </c>
      <c r="H363" s="183">
        <v>19</v>
      </c>
      <c r="I363" s="183">
        <v>13</v>
      </c>
      <c r="J363" s="183">
        <f t="shared" ref="J363:J384" ca="1" si="81">INDIRECT(CONCATENATE("G", ROW())) + INDIRECT(CONCATENATE("H", ROW())) + INDIRECT(CONCATENATE("I", ROW()))</f>
        <v>57</v>
      </c>
      <c r="K363" s="183">
        <v>1008</v>
      </c>
      <c r="L363" s="183">
        <v>494</v>
      </c>
      <c r="M363" s="183">
        <v>619</v>
      </c>
      <c r="N363" s="183">
        <v>327</v>
      </c>
      <c r="O363" s="183">
        <v>382</v>
      </c>
      <c r="P363" s="183">
        <v>247</v>
      </c>
      <c r="Q363" s="329">
        <f t="shared" ref="Q363:Q384" ca="1" si="82">INDIRECT(CONCATENATE("K", ROW())) + INDIRECT(CONCATENATE("M", ROW())) + INDIRECT(CONCATENATE("O", ROW()))</f>
        <v>2009</v>
      </c>
      <c r="R363" s="183">
        <f t="shared" ref="R363:R384" ca="1" si="83">INDIRECT(CONCATENATE("L", ROW())) + INDIRECT(CONCATENATE("N", ROW())) + INDIRECT(CONCATENATE("P", ROW()))</f>
        <v>1068</v>
      </c>
      <c r="S363" s="183">
        <v>25</v>
      </c>
      <c r="T363" s="183">
        <v>24</v>
      </c>
      <c r="U363" s="183">
        <v>36</v>
      </c>
      <c r="V363" s="183">
        <v>29</v>
      </c>
      <c r="W363" s="183">
        <v>22</v>
      </c>
      <c r="X363" s="183">
        <v>18</v>
      </c>
      <c r="Y363" s="183">
        <f t="shared" ref="Y363:Y384" ca="1" si="84">INDIRECT(CONCATENATE("S", ROW())) + INDIRECT(CONCATENATE("U", ROW())) + INDIRECT(CONCATENATE("W", ROW()))</f>
        <v>83</v>
      </c>
      <c r="Z363" s="183">
        <f t="shared" ref="Z363:Z384" ca="1" si="85">INDIRECT(CONCATENATE("T", ROW())) + INDIRECT(CONCATENATE("V", ROW())) + INDIRECT(CONCATENATE("X", ROW()))</f>
        <v>71</v>
      </c>
      <c r="AA363" s="14"/>
    </row>
    <row r="364" spans="1:27" ht="15" customHeight="1" x14ac:dyDescent="0.25">
      <c r="A364" s="183"/>
      <c r="B364" s="183" t="s">
        <v>513</v>
      </c>
      <c r="C364" s="183">
        <v>12</v>
      </c>
      <c r="D364" s="183" t="s">
        <v>190</v>
      </c>
      <c r="E364" s="183" t="s">
        <v>515</v>
      </c>
      <c r="F364" s="183">
        <v>1</v>
      </c>
      <c r="G364" s="183">
        <v>20</v>
      </c>
      <c r="H364" s="183">
        <v>14</v>
      </c>
      <c r="I364" s="183">
        <v>8</v>
      </c>
      <c r="J364" s="183">
        <f t="shared" ca="1" si="81"/>
        <v>42</v>
      </c>
      <c r="K364" s="183">
        <v>763</v>
      </c>
      <c r="L364" s="183">
        <v>376</v>
      </c>
      <c r="M364" s="183">
        <v>432</v>
      </c>
      <c r="N364" s="183">
        <v>229</v>
      </c>
      <c r="O364" s="183">
        <v>202</v>
      </c>
      <c r="P364" s="183">
        <v>121</v>
      </c>
      <c r="Q364" s="329">
        <f t="shared" ca="1" si="82"/>
        <v>1397</v>
      </c>
      <c r="R364" s="183">
        <f t="shared" ca="1" si="83"/>
        <v>726</v>
      </c>
      <c r="S364" s="183">
        <v>20</v>
      </c>
      <c r="T364" s="183">
        <v>20</v>
      </c>
      <c r="U364" s="183">
        <v>22</v>
      </c>
      <c r="V364" s="183">
        <v>18</v>
      </c>
      <c r="W364" s="183">
        <v>16</v>
      </c>
      <c r="X364" s="183">
        <v>13</v>
      </c>
      <c r="Y364" s="183">
        <f t="shared" ca="1" si="84"/>
        <v>58</v>
      </c>
      <c r="Z364" s="183">
        <f t="shared" ca="1" si="85"/>
        <v>51</v>
      </c>
      <c r="AA364" s="14"/>
    </row>
    <row r="365" spans="1:27" ht="15" customHeight="1" x14ac:dyDescent="0.25">
      <c r="A365" s="183"/>
      <c r="B365" s="183" t="s">
        <v>513</v>
      </c>
      <c r="C365" s="183">
        <v>12</v>
      </c>
      <c r="D365" s="183" t="s">
        <v>190</v>
      </c>
      <c r="E365" s="183" t="s">
        <v>516</v>
      </c>
      <c r="F365" s="183">
        <v>500</v>
      </c>
      <c r="G365" s="183">
        <v>15</v>
      </c>
      <c r="H365" s="183">
        <v>11</v>
      </c>
      <c r="I365" s="183">
        <v>8</v>
      </c>
      <c r="J365" s="183">
        <f t="shared" ca="1" si="81"/>
        <v>34</v>
      </c>
      <c r="K365" s="183">
        <v>455</v>
      </c>
      <c r="L365" s="183">
        <v>226</v>
      </c>
      <c r="M365" s="183">
        <v>348</v>
      </c>
      <c r="N365" s="183">
        <v>187</v>
      </c>
      <c r="O365" s="183">
        <v>196</v>
      </c>
      <c r="P365" s="183">
        <v>119</v>
      </c>
      <c r="Q365" s="329">
        <f t="shared" ca="1" si="82"/>
        <v>999</v>
      </c>
      <c r="R365" s="183">
        <f t="shared" ca="1" si="83"/>
        <v>532</v>
      </c>
      <c r="S365" s="183">
        <v>15</v>
      </c>
      <c r="T365" s="183">
        <v>15</v>
      </c>
      <c r="U365" s="183">
        <v>22</v>
      </c>
      <c r="V365" s="183">
        <v>17</v>
      </c>
      <c r="W365" s="183">
        <v>14</v>
      </c>
      <c r="X365" s="183">
        <v>12</v>
      </c>
      <c r="Y365" s="183">
        <f t="shared" ca="1" si="84"/>
        <v>51</v>
      </c>
      <c r="Z365" s="183">
        <f t="shared" ca="1" si="85"/>
        <v>44</v>
      </c>
      <c r="AA365" s="14"/>
    </row>
    <row r="366" spans="1:27" ht="15" customHeight="1" x14ac:dyDescent="0.25">
      <c r="A366" s="183"/>
      <c r="B366" s="183" t="s">
        <v>513</v>
      </c>
      <c r="C366" s="183">
        <v>12</v>
      </c>
      <c r="D366" s="183" t="s">
        <v>196</v>
      </c>
      <c r="E366" s="183" t="s">
        <v>517</v>
      </c>
      <c r="F366" s="183">
        <v>100</v>
      </c>
      <c r="G366" s="183">
        <v>21</v>
      </c>
      <c r="H366" s="183">
        <v>12</v>
      </c>
      <c r="I366" s="183">
        <v>5</v>
      </c>
      <c r="J366" s="183">
        <f t="shared" ca="1" si="81"/>
        <v>38</v>
      </c>
      <c r="K366" s="183">
        <v>745</v>
      </c>
      <c r="L366" s="183">
        <v>372</v>
      </c>
      <c r="M366" s="183">
        <v>354</v>
      </c>
      <c r="N366" s="183">
        <v>165</v>
      </c>
      <c r="O366" s="183">
        <v>106</v>
      </c>
      <c r="P366" s="183">
        <v>61</v>
      </c>
      <c r="Q366" s="329">
        <f t="shared" ca="1" si="82"/>
        <v>1205</v>
      </c>
      <c r="R366" s="183">
        <f t="shared" ca="1" si="83"/>
        <v>598</v>
      </c>
      <c r="S366" s="183">
        <v>21</v>
      </c>
      <c r="T366" s="183">
        <v>21</v>
      </c>
      <c r="U366" s="183">
        <v>29</v>
      </c>
      <c r="V366" s="183">
        <v>23</v>
      </c>
      <c r="W366" s="183">
        <v>7</v>
      </c>
      <c r="X366" s="183">
        <v>7</v>
      </c>
      <c r="Y366" s="183">
        <f t="shared" ca="1" si="84"/>
        <v>57</v>
      </c>
      <c r="Z366" s="183">
        <f t="shared" ca="1" si="85"/>
        <v>51</v>
      </c>
      <c r="AA366" s="14"/>
    </row>
    <row r="367" spans="1:27" ht="15" customHeight="1" x14ac:dyDescent="0.25">
      <c r="A367" s="183"/>
      <c r="B367" s="183" t="s">
        <v>513</v>
      </c>
      <c r="C367" s="183">
        <v>9</v>
      </c>
      <c r="D367" s="183" t="s">
        <v>196</v>
      </c>
      <c r="E367" s="183" t="s">
        <v>518</v>
      </c>
      <c r="F367" s="183">
        <v>165</v>
      </c>
      <c r="G367" s="183">
        <v>5</v>
      </c>
      <c r="H367" s="183">
        <v>4</v>
      </c>
      <c r="I367" s="183"/>
      <c r="J367" s="183">
        <f t="shared" ca="1" si="81"/>
        <v>9</v>
      </c>
      <c r="K367" s="183">
        <v>145</v>
      </c>
      <c r="L367" s="183">
        <v>78</v>
      </c>
      <c r="M367" s="183">
        <v>85</v>
      </c>
      <c r="N367" s="183">
        <v>45</v>
      </c>
      <c r="O367" s="183"/>
      <c r="P367" s="183"/>
      <c r="Q367" s="329">
        <f t="shared" ca="1" si="82"/>
        <v>230</v>
      </c>
      <c r="R367" s="183">
        <f t="shared" ca="1" si="83"/>
        <v>123</v>
      </c>
      <c r="S367" s="183">
        <v>5</v>
      </c>
      <c r="T367" s="183">
        <v>5</v>
      </c>
      <c r="U367" s="183">
        <v>8</v>
      </c>
      <c r="V367" s="183">
        <v>6</v>
      </c>
      <c r="W367" s="183"/>
      <c r="X367" s="183"/>
      <c r="Y367" s="183">
        <f t="shared" ca="1" si="84"/>
        <v>13</v>
      </c>
      <c r="Z367" s="183">
        <f t="shared" ca="1" si="85"/>
        <v>11</v>
      </c>
      <c r="AA367" s="14"/>
    </row>
    <row r="368" spans="1:27" ht="15" customHeight="1" x14ac:dyDescent="0.25">
      <c r="A368" s="183"/>
      <c r="B368" s="183" t="s">
        <v>513</v>
      </c>
      <c r="C368" s="183">
        <v>12</v>
      </c>
      <c r="D368" s="183" t="s">
        <v>196</v>
      </c>
      <c r="E368" s="183" t="s">
        <v>519</v>
      </c>
      <c r="F368" s="183">
        <v>86</v>
      </c>
      <c r="G368" s="183">
        <v>6</v>
      </c>
      <c r="H368" s="183">
        <v>4</v>
      </c>
      <c r="I368" s="183">
        <v>3</v>
      </c>
      <c r="J368" s="183">
        <f t="shared" ca="1" si="81"/>
        <v>13</v>
      </c>
      <c r="K368" s="183">
        <v>136</v>
      </c>
      <c r="L368" s="183">
        <v>58</v>
      </c>
      <c r="M368" s="183">
        <v>90</v>
      </c>
      <c r="N368" s="183">
        <v>42</v>
      </c>
      <c r="O368" s="183">
        <v>52</v>
      </c>
      <c r="P368" s="183">
        <v>34</v>
      </c>
      <c r="Q368" s="329">
        <f t="shared" ca="1" si="82"/>
        <v>278</v>
      </c>
      <c r="R368" s="183">
        <f t="shared" ca="1" si="83"/>
        <v>134</v>
      </c>
      <c r="S368" s="183">
        <v>6</v>
      </c>
      <c r="T368" s="183">
        <v>6</v>
      </c>
      <c r="U368" s="183">
        <v>4</v>
      </c>
      <c r="V368" s="183">
        <v>4</v>
      </c>
      <c r="W368" s="183">
        <v>12</v>
      </c>
      <c r="X368" s="183">
        <v>9</v>
      </c>
      <c r="Y368" s="183">
        <f t="shared" ca="1" si="84"/>
        <v>22</v>
      </c>
      <c r="Z368" s="183">
        <f t="shared" ca="1" si="85"/>
        <v>19</v>
      </c>
      <c r="AA368" s="14"/>
    </row>
    <row r="369" spans="1:27" ht="15" customHeight="1" x14ac:dyDescent="0.25">
      <c r="A369" s="183"/>
      <c r="B369" s="183" t="s">
        <v>513</v>
      </c>
      <c r="C369" s="183">
        <v>9</v>
      </c>
      <c r="D369" s="183" t="s">
        <v>196</v>
      </c>
      <c r="E369" s="183" t="s">
        <v>520</v>
      </c>
      <c r="F369" s="183">
        <v>100</v>
      </c>
      <c r="G369" s="183">
        <v>5</v>
      </c>
      <c r="H369" s="183">
        <v>4</v>
      </c>
      <c r="I369" s="183"/>
      <c r="J369" s="183">
        <f t="shared" ca="1" si="81"/>
        <v>9</v>
      </c>
      <c r="K369" s="183">
        <v>105</v>
      </c>
      <c r="L369" s="183">
        <v>49</v>
      </c>
      <c r="M369" s="183">
        <v>65</v>
      </c>
      <c r="N369" s="183">
        <v>28</v>
      </c>
      <c r="O369" s="183"/>
      <c r="P369" s="183"/>
      <c r="Q369" s="329">
        <f t="shared" ca="1" si="82"/>
        <v>170</v>
      </c>
      <c r="R369" s="183">
        <f t="shared" ca="1" si="83"/>
        <v>77</v>
      </c>
      <c r="S369" s="183">
        <v>5</v>
      </c>
      <c r="T369" s="183">
        <v>5</v>
      </c>
      <c r="U369" s="183">
        <v>9</v>
      </c>
      <c r="V369" s="183">
        <v>9</v>
      </c>
      <c r="W369" s="183"/>
      <c r="X369" s="183"/>
      <c r="Y369" s="183">
        <f t="shared" ca="1" si="84"/>
        <v>14</v>
      </c>
      <c r="Z369" s="183">
        <f t="shared" ca="1" si="85"/>
        <v>14</v>
      </c>
      <c r="AA369" s="14"/>
    </row>
    <row r="370" spans="1:27" ht="15" customHeight="1" x14ac:dyDescent="0.25">
      <c r="A370" s="183"/>
      <c r="B370" s="183" t="s">
        <v>513</v>
      </c>
      <c r="C370" s="183">
        <v>12</v>
      </c>
      <c r="D370" s="183" t="s">
        <v>196</v>
      </c>
      <c r="E370" s="183" t="s">
        <v>521</v>
      </c>
      <c r="F370" s="183">
        <v>320</v>
      </c>
      <c r="G370" s="183">
        <v>18</v>
      </c>
      <c r="H370" s="183">
        <v>12</v>
      </c>
      <c r="I370" s="183">
        <v>5</v>
      </c>
      <c r="J370" s="183">
        <f t="shared" ca="1" si="81"/>
        <v>35</v>
      </c>
      <c r="K370" s="183">
        <v>552</v>
      </c>
      <c r="L370" s="183">
        <v>275</v>
      </c>
      <c r="M370" s="183">
        <v>352</v>
      </c>
      <c r="N370" s="183">
        <v>172</v>
      </c>
      <c r="O370" s="183">
        <v>117</v>
      </c>
      <c r="P370" s="183">
        <v>74</v>
      </c>
      <c r="Q370" s="329">
        <f t="shared" ca="1" si="82"/>
        <v>1021</v>
      </c>
      <c r="R370" s="183">
        <f t="shared" ca="1" si="83"/>
        <v>521</v>
      </c>
      <c r="S370" s="183">
        <v>18</v>
      </c>
      <c r="T370" s="183">
        <v>18</v>
      </c>
      <c r="U370" s="183">
        <v>22</v>
      </c>
      <c r="V370" s="183">
        <v>17</v>
      </c>
      <c r="W370" s="183">
        <v>8</v>
      </c>
      <c r="X370" s="183">
        <v>6</v>
      </c>
      <c r="Y370" s="183">
        <f t="shared" ca="1" si="84"/>
        <v>48</v>
      </c>
      <c r="Z370" s="183">
        <f t="shared" ca="1" si="85"/>
        <v>41</v>
      </c>
      <c r="AA370" s="14"/>
    </row>
    <row r="371" spans="1:27" ht="15" customHeight="1" x14ac:dyDescent="0.25">
      <c r="A371" s="183"/>
      <c r="B371" s="183" t="s">
        <v>513</v>
      </c>
      <c r="C371" s="183">
        <v>9</v>
      </c>
      <c r="D371" s="183" t="s">
        <v>196</v>
      </c>
      <c r="E371" s="183" t="s">
        <v>522</v>
      </c>
      <c r="F371" s="183">
        <v>155</v>
      </c>
      <c r="G371" s="183">
        <v>5</v>
      </c>
      <c r="H371" s="183">
        <v>4</v>
      </c>
      <c r="I371" s="183"/>
      <c r="J371" s="183">
        <f t="shared" ca="1" si="81"/>
        <v>9</v>
      </c>
      <c r="K371" s="183">
        <v>87</v>
      </c>
      <c r="L371" s="183">
        <v>42</v>
      </c>
      <c r="M371" s="183">
        <v>53</v>
      </c>
      <c r="N371" s="183">
        <v>27</v>
      </c>
      <c r="O371" s="183"/>
      <c r="P371" s="183"/>
      <c r="Q371" s="329">
        <f t="shared" ca="1" si="82"/>
        <v>140</v>
      </c>
      <c r="R371" s="183">
        <f t="shared" ca="1" si="83"/>
        <v>69</v>
      </c>
      <c r="S371" s="183">
        <v>5</v>
      </c>
      <c r="T371" s="183">
        <v>5</v>
      </c>
      <c r="U371" s="183">
        <v>8</v>
      </c>
      <c r="V371" s="183">
        <v>6</v>
      </c>
      <c r="W371" s="183"/>
      <c r="X371" s="183"/>
      <c r="Y371" s="183">
        <f t="shared" ca="1" si="84"/>
        <v>13</v>
      </c>
      <c r="Z371" s="183">
        <f t="shared" ca="1" si="85"/>
        <v>11</v>
      </c>
      <c r="AA371" s="14"/>
    </row>
    <row r="372" spans="1:27" ht="15" customHeight="1" x14ac:dyDescent="0.25">
      <c r="A372" s="183"/>
      <c r="B372" s="183" t="s">
        <v>513</v>
      </c>
      <c r="C372" s="183">
        <v>9</v>
      </c>
      <c r="D372" s="183" t="s">
        <v>196</v>
      </c>
      <c r="E372" s="183" t="s">
        <v>523</v>
      </c>
      <c r="F372" s="183">
        <v>236</v>
      </c>
      <c r="G372" s="183">
        <v>9</v>
      </c>
      <c r="H372" s="183">
        <v>7</v>
      </c>
      <c r="I372" s="183"/>
      <c r="J372" s="183">
        <f t="shared" ca="1" si="81"/>
        <v>16</v>
      </c>
      <c r="K372" s="183">
        <v>235</v>
      </c>
      <c r="L372" s="183">
        <v>110</v>
      </c>
      <c r="M372" s="183">
        <v>147</v>
      </c>
      <c r="N372" s="183">
        <v>67</v>
      </c>
      <c r="O372" s="183"/>
      <c r="P372" s="183"/>
      <c r="Q372" s="329">
        <f t="shared" ca="1" si="82"/>
        <v>382</v>
      </c>
      <c r="R372" s="183">
        <f t="shared" ca="1" si="83"/>
        <v>177</v>
      </c>
      <c r="S372" s="183">
        <v>9</v>
      </c>
      <c r="T372" s="183">
        <v>9</v>
      </c>
      <c r="U372" s="183">
        <v>12</v>
      </c>
      <c r="V372" s="183">
        <v>10</v>
      </c>
      <c r="W372" s="183"/>
      <c r="X372" s="183"/>
      <c r="Y372" s="183">
        <f t="shared" ca="1" si="84"/>
        <v>21</v>
      </c>
      <c r="Z372" s="183">
        <f t="shared" ca="1" si="85"/>
        <v>19</v>
      </c>
      <c r="AA372" s="14"/>
    </row>
    <row r="373" spans="1:27" ht="15" customHeight="1" x14ac:dyDescent="0.25">
      <c r="A373" s="183"/>
      <c r="B373" s="183" t="s">
        <v>513</v>
      </c>
      <c r="C373" s="183">
        <v>9</v>
      </c>
      <c r="D373" s="183" t="s">
        <v>196</v>
      </c>
      <c r="E373" s="183" t="s">
        <v>524</v>
      </c>
      <c r="F373" s="183">
        <v>110</v>
      </c>
      <c r="G373" s="183">
        <v>7</v>
      </c>
      <c r="H373" s="183">
        <v>4</v>
      </c>
      <c r="I373" s="183"/>
      <c r="J373" s="183">
        <f t="shared" ca="1" si="81"/>
        <v>11</v>
      </c>
      <c r="K373" s="183">
        <v>158</v>
      </c>
      <c r="L373" s="183">
        <v>74</v>
      </c>
      <c r="M373" s="183">
        <v>91</v>
      </c>
      <c r="N373" s="183">
        <v>45</v>
      </c>
      <c r="O373" s="183"/>
      <c r="P373" s="183"/>
      <c r="Q373" s="329">
        <f t="shared" ca="1" si="82"/>
        <v>249</v>
      </c>
      <c r="R373" s="183">
        <f t="shared" ca="1" si="83"/>
        <v>119</v>
      </c>
      <c r="S373" s="183">
        <v>7</v>
      </c>
      <c r="T373" s="183">
        <v>7</v>
      </c>
      <c r="U373" s="183">
        <v>9</v>
      </c>
      <c r="V373" s="183">
        <v>6</v>
      </c>
      <c r="W373" s="183"/>
      <c r="X373" s="183"/>
      <c r="Y373" s="183">
        <f t="shared" ca="1" si="84"/>
        <v>16</v>
      </c>
      <c r="Z373" s="183">
        <f t="shared" ca="1" si="85"/>
        <v>13</v>
      </c>
      <c r="AA373" s="14"/>
    </row>
    <row r="374" spans="1:27" ht="15" customHeight="1" x14ac:dyDescent="0.25">
      <c r="A374" s="183"/>
      <c r="B374" s="183" t="s">
        <v>513</v>
      </c>
      <c r="C374" s="183">
        <v>9</v>
      </c>
      <c r="D374" s="183" t="s">
        <v>196</v>
      </c>
      <c r="E374" s="183" t="s">
        <v>525</v>
      </c>
      <c r="F374" s="183">
        <v>216</v>
      </c>
      <c r="G374" s="183">
        <v>5</v>
      </c>
      <c r="H374" s="183">
        <v>4</v>
      </c>
      <c r="I374" s="183"/>
      <c r="J374" s="183">
        <f t="shared" ca="1" si="81"/>
        <v>9</v>
      </c>
      <c r="K374" s="183">
        <v>101</v>
      </c>
      <c r="L374" s="183">
        <v>40</v>
      </c>
      <c r="M374" s="183">
        <v>55</v>
      </c>
      <c r="N374" s="183">
        <v>22</v>
      </c>
      <c r="O374" s="183"/>
      <c r="P374" s="183"/>
      <c r="Q374" s="329">
        <f t="shared" ca="1" si="82"/>
        <v>156</v>
      </c>
      <c r="R374" s="183">
        <f t="shared" ca="1" si="83"/>
        <v>62</v>
      </c>
      <c r="S374" s="183">
        <v>5</v>
      </c>
      <c r="T374" s="183">
        <v>5</v>
      </c>
      <c r="U374" s="183">
        <v>8</v>
      </c>
      <c r="V374" s="183">
        <v>4</v>
      </c>
      <c r="W374" s="183"/>
      <c r="X374" s="183"/>
      <c r="Y374" s="183">
        <f t="shared" ca="1" si="84"/>
        <v>13</v>
      </c>
      <c r="Z374" s="183">
        <f t="shared" ca="1" si="85"/>
        <v>9</v>
      </c>
      <c r="AA374" s="14"/>
    </row>
    <row r="375" spans="1:27" ht="15" customHeight="1" x14ac:dyDescent="0.25">
      <c r="A375" s="183"/>
      <c r="B375" s="183" t="s">
        <v>513</v>
      </c>
      <c r="C375" s="183">
        <v>9</v>
      </c>
      <c r="D375" s="183" t="s">
        <v>196</v>
      </c>
      <c r="E375" s="183" t="s">
        <v>526</v>
      </c>
      <c r="F375" s="183">
        <v>216</v>
      </c>
      <c r="G375" s="183">
        <v>5</v>
      </c>
      <c r="H375" s="183">
        <v>5</v>
      </c>
      <c r="I375" s="183"/>
      <c r="J375" s="183">
        <f t="shared" ca="1" si="81"/>
        <v>10</v>
      </c>
      <c r="K375" s="183">
        <v>130</v>
      </c>
      <c r="L375" s="183">
        <v>71</v>
      </c>
      <c r="M375" s="183">
        <v>83</v>
      </c>
      <c r="N375" s="183">
        <v>38</v>
      </c>
      <c r="O375" s="183"/>
      <c r="P375" s="183"/>
      <c r="Q375" s="329">
        <f t="shared" ca="1" si="82"/>
        <v>213</v>
      </c>
      <c r="R375" s="183">
        <f t="shared" ca="1" si="83"/>
        <v>109</v>
      </c>
      <c r="S375" s="183">
        <v>6</v>
      </c>
      <c r="T375" s="183">
        <v>5</v>
      </c>
      <c r="U375" s="183">
        <v>11</v>
      </c>
      <c r="V375" s="183">
        <v>7</v>
      </c>
      <c r="W375" s="183"/>
      <c r="X375" s="183"/>
      <c r="Y375" s="183">
        <f t="shared" ca="1" si="84"/>
        <v>17</v>
      </c>
      <c r="Z375" s="183">
        <f t="shared" ca="1" si="85"/>
        <v>12</v>
      </c>
      <c r="AA375" s="14"/>
    </row>
    <row r="376" spans="1:27" ht="15" customHeight="1" x14ac:dyDescent="0.25">
      <c r="A376" s="183"/>
      <c r="B376" s="183" t="s">
        <v>513</v>
      </c>
      <c r="C376" s="183">
        <v>12</v>
      </c>
      <c r="D376" s="183" t="s">
        <v>196</v>
      </c>
      <c r="E376" s="183" t="s">
        <v>527</v>
      </c>
      <c r="F376" s="183">
        <v>270</v>
      </c>
      <c r="G376" s="183">
        <v>12</v>
      </c>
      <c r="H376" s="183">
        <v>8</v>
      </c>
      <c r="I376" s="183">
        <v>5</v>
      </c>
      <c r="J376" s="183">
        <f t="shared" ca="1" si="81"/>
        <v>25</v>
      </c>
      <c r="K376" s="183">
        <v>354</v>
      </c>
      <c r="L376" s="183">
        <v>158</v>
      </c>
      <c r="M376" s="183">
        <v>193</v>
      </c>
      <c r="N376" s="183">
        <v>99</v>
      </c>
      <c r="O376" s="183">
        <v>94</v>
      </c>
      <c r="P376" s="183">
        <v>59</v>
      </c>
      <c r="Q376" s="329">
        <f t="shared" ca="1" si="82"/>
        <v>641</v>
      </c>
      <c r="R376" s="183">
        <f t="shared" ca="1" si="83"/>
        <v>316</v>
      </c>
      <c r="S376" s="183">
        <v>12</v>
      </c>
      <c r="T376" s="183">
        <v>11</v>
      </c>
      <c r="U376" s="183">
        <v>15</v>
      </c>
      <c r="V376" s="183">
        <v>10</v>
      </c>
      <c r="W376" s="183">
        <v>9</v>
      </c>
      <c r="X376" s="183">
        <v>7</v>
      </c>
      <c r="Y376" s="183">
        <f t="shared" ca="1" si="84"/>
        <v>36</v>
      </c>
      <c r="Z376" s="183">
        <f t="shared" ca="1" si="85"/>
        <v>28</v>
      </c>
      <c r="AA376" s="14"/>
    </row>
    <row r="377" spans="1:27" ht="15" customHeight="1" x14ac:dyDescent="0.25">
      <c r="A377" s="183"/>
      <c r="B377" s="183" t="s">
        <v>513</v>
      </c>
      <c r="C377" s="183">
        <v>12</v>
      </c>
      <c r="D377" s="183" t="s">
        <v>196</v>
      </c>
      <c r="E377" s="183" t="s">
        <v>528</v>
      </c>
      <c r="F377" s="183">
        <v>25</v>
      </c>
      <c r="G377" s="183">
        <v>5</v>
      </c>
      <c r="H377" s="183">
        <v>4</v>
      </c>
      <c r="I377" s="183">
        <v>3</v>
      </c>
      <c r="J377" s="183">
        <f t="shared" ca="1" si="81"/>
        <v>12</v>
      </c>
      <c r="K377" s="183">
        <v>70</v>
      </c>
      <c r="L377" s="183">
        <v>41</v>
      </c>
      <c r="M377" s="183">
        <v>63</v>
      </c>
      <c r="N377" s="183">
        <v>29</v>
      </c>
      <c r="O377" s="183">
        <v>35</v>
      </c>
      <c r="P377" s="183">
        <v>9</v>
      </c>
      <c r="Q377" s="329">
        <f t="shared" ca="1" si="82"/>
        <v>168</v>
      </c>
      <c r="R377" s="183">
        <f t="shared" ca="1" si="83"/>
        <v>79</v>
      </c>
      <c r="S377" s="183">
        <v>5</v>
      </c>
      <c r="T377" s="183">
        <v>5</v>
      </c>
      <c r="U377" s="183">
        <v>13</v>
      </c>
      <c r="V377" s="183">
        <v>11</v>
      </c>
      <c r="W377" s="183">
        <v>6</v>
      </c>
      <c r="X377" s="183">
        <v>5</v>
      </c>
      <c r="Y377" s="183">
        <f t="shared" ca="1" si="84"/>
        <v>24</v>
      </c>
      <c r="Z377" s="183">
        <f t="shared" ca="1" si="85"/>
        <v>21</v>
      </c>
      <c r="AA377" s="14"/>
    </row>
    <row r="378" spans="1:27" ht="15" customHeight="1" x14ac:dyDescent="0.25">
      <c r="A378" s="183"/>
      <c r="B378" s="183" t="s">
        <v>513</v>
      </c>
      <c r="C378" s="183">
        <v>9</v>
      </c>
      <c r="D378" s="183" t="s">
        <v>196</v>
      </c>
      <c r="E378" s="183" t="s">
        <v>529</v>
      </c>
      <c r="F378" s="183">
        <v>60</v>
      </c>
      <c r="G378" s="183">
        <v>5</v>
      </c>
      <c r="H378" s="183">
        <v>4</v>
      </c>
      <c r="I378" s="183"/>
      <c r="J378" s="183">
        <f t="shared" ca="1" si="81"/>
        <v>9</v>
      </c>
      <c r="K378" s="183">
        <v>85</v>
      </c>
      <c r="L378" s="183">
        <v>47</v>
      </c>
      <c r="M378" s="183">
        <v>55</v>
      </c>
      <c r="N378" s="183">
        <v>23</v>
      </c>
      <c r="O378" s="183"/>
      <c r="P378" s="183"/>
      <c r="Q378" s="329">
        <f t="shared" ca="1" si="82"/>
        <v>140</v>
      </c>
      <c r="R378" s="183">
        <f t="shared" ca="1" si="83"/>
        <v>70</v>
      </c>
      <c r="S378" s="183">
        <v>5</v>
      </c>
      <c r="T378" s="183">
        <v>5</v>
      </c>
      <c r="U378" s="183">
        <v>7</v>
      </c>
      <c r="V378" s="183">
        <v>4</v>
      </c>
      <c r="W378" s="183"/>
      <c r="X378" s="183"/>
      <c r="Y378" s="183">
        <f t="shared" ca="1" si="84"/>
        <v>12</v>
      </c>
      <c r="Z378" s="183">
        <f t="shared" ca="1" si="85"/>
        <v>9</v>
      </c>
      <c r="AA378" s="14"/>
    </row>
    <row r="379" spans="1:27" ht="15" customHeight="1" x14ac:dyDescent="0.25">
      <c r="A379" s="183"/>
      <c r="B379" s="183" t="s">
        <v>513</v>
      </c>
      <c r="C379" s="183">
        <v>9</v>
      </c>
      <c r="D379" s="183" t="s">
        <v>196</v>
      </c>
      <c r="E379" s="183" t="s">
        <v>530</v>
      </c>
      <c r="F379" s="183">
        <v>135</v>
      </c>
      <c r="G379" s="183">
        <v>5</v>
      </c>
      <c r="H379" s="183">
        <v>5</v>
      </c>
      <c r="I379" s="183"/>
      <c r="J379" s="183">
        <f t="shared" ca="1" si="81"/>
        <v>10</v>
      </c>
      <c r="K379" s="183">
        <v>161</v>
      </c>
      <c r="L379" s="183">
        <v>81</v>
      </c>
      <c r="M379" s="183">
        <v>110</v>
      </c>
      <c r="N379" s="183">
        <v>49</v>
      </c>
      <c r="O379" s="183"/>
      <c r="P379" s="183"/>
      <c r="Q379" s="329">
        <f t="shared" ca="1" si="82"/>
        <v>271</v>
      </c>
      <c r="R379" s="183">
        <f t="shared" ca="1" si="83"/>
        <v>130</v>
      </c>
      <c r="S379" s="183">
        <v>5</v>
      </c>
      <c r="T379" s="183">
        <v>5</v>
      </c>
      <c r="U379" s="183">
        <v>10</v>
      </c>
      <c r="V379" s="183">
        <v>6</v>
      </c>
      <c r="W379" s="183"/>
      <c r="X379" s="183"/>
      <c r="Y379" s="183">
        <f t="shared" ca="1" si="84"/>
        <v>15</v>
      </c>
      <c r="Z379" s="183">
        <f t="shared" ca="1" si="85"/>
        <v>11</v>
      </c>
      <c r="AA379" s="14"/>
    </row>
    <row r="380" spans="1:27" ht="15" customHeight="1" x14ac:dyDescent="0.25">
      <c r="A380" s="183"/>
      <c r="B380" s="183" t="s">
        <v>513</v>
      </c>
      <c r="C380" s="183">
        <v>12</v>
      </c>
      <c r="D380" s="183" t="s">
        <v>196</v>
      </c>
      <c r="E380" s="183" t="s">
        <v>531</v>
      </c>
      <c r="F380" s="183">
        <v>100</v>
      </c>
      <c r="G380" s="183">
        <v>16</v>
      </c>
      <c r="H380" s="183">
        <v>12</v>
      </c>
      <c r="I380" s="183">
        <v>6</v>
      </c>
      <c r="J380" s="183">
        <f t="shared" ca="1" si="81"/>
        <v>34</v>
      </c>
      <c r="K380" s="183">
        <v>559</v>
      </c>
      <c r="L380" s="183">
        <v>259</v>
      </c>
      <c r="M380" s="183">
        <v>350</v>
      </c>
      <c r="N380" s="183">
        <v>163</v>
      </c>
      <c r="O380" s="183">
        <v>138</v>
      </c>
      <c r="P380" s="183">
        <v>82</v>
      </c>
      <c r="Q380" s="329">
        <f t="shared" ca="1" si="82"/>
        <v>1047</v>
      </c>
      <c r="R380" s="183">
        <f t="shared" ca="1" si="83"/>
        <v>504</v>
      </c>
      <c r="S380" s="183">
        <v>16</v>
      </c>
      <c r="T380" s="183">
        <v>16</v>
      </c>
      <c r="U380" s="183">
        <v>16</v>
      </c>
      <c r="V380" s="183">
        <v>12</v>
      </c>
      <c r="W380" s="183">
        <v>13</v>
      </c>
      <c r="X380" s="183">
        <v>11</v>
      </c>
      <c r="Y380" s="183">
        <f t="shared" ca="1" si="84"/>
        <v>45</v>
      </c>
      <c r="Z380" s="183">
        <f t="shared" ca="1" si="85"/>
        <v>39</v>
      </c>
      <c r="AA380" s="14"/>
    </row>
    <row r="381" spans="1:27" ht="15" customHeight="1" x14ac:dyDescent="0.25">
      <c r="A381" s="183"/>
      <c r="B381" s="183" t="s">
        <v>513</v>
      </c>
      <c r="C381" s="183">
        <v>12</v>
      </c>
      <c r="D381" s="183" t="s">
        <v>190</v>
      </c>
      <c r="E381" s="183" t="s">
        <v>532</v>
      </c>
      <c r="F381" s="183">
        <v>500</v>
      </c>
      <c r="G381" s="183">
        <v>11</v>
      </c>
      <c r="H381" s="183">
        <v>7</v>
      </c>
      <c r="I381" s="183">
        <v>7</v>
      </c>
      <c r="J381" s="183">
        <f t="shared" ca="1" si="81"/>
        <v>25</v>
      </c>
      <c r="K381" s="183">
        <v>419</v>
      </c>
      <c r="L381" s="183">
        <v>204</v>
      </c>
      <c r="M381" s="183">
        <v>236</v>
      </c>
      <c r="N381" s="183">
        <v>124</v>
      </c>
      <c r="O381" s="183">
        <v>149</v>
      </c>
      <c r="P381" s="183">
        <v>78</v>
      </c>
      <c r="Q381" s="329">
        <f t="shared" ca="1" si="82"/>
        <v>804</v>
      </c>
      <c r="R381" s="183">
        <f t="shared" ca="1" si="83"/>
        <v>406</v>
      </c>
      <c r="S381" s="183">
        <v>11</v>
      </c>
      <c r="T381" s="183">
        <v>11</v>
      </c>
      <c r="U381" s="183">
        <v>7</v>
      </c>
      <c r="V381" s="183">
        <v>6</v>
      </c>
      <c r="W381" s="183">
        <v>15</v>
      </c>
      <c r="X381" s="183">
        <v>11</v>
      </c>
      <c r="Y381" s="183">
        <f t="shared" ca="1" si="84"/>
        <v>33</v>
      </c>
      <c r="Z381" s="183">
        <f t="shared" ca="1" si="85"/>
        <v>28</v>
      </c>
      <c r="AA381" s="14"/>
    </row>
    <row r="382" spans="1:27" ht="15" customHeight="1" x14ac:dyDescent="0.25">
      <c r="A382" s="183"/>
      <c r="B382" s="183" t="s">
        <v>513</v>
      </c>
      <c r="C382" s="183">
        <v>12</v>
      </c>
      <c r="D382" s="183" t="s">
        <v>190</v>
      </c>
      <c r="E382" s="183" t="s">
        <v>533</v>
      </c>
      <c r="F382" s="183"/>
      <c r="G382" s="183">
        <v>26</v>
      </c>
      <c r="H382" s="183">
        <v>16</v>
      </c>
      <c r="I382" s="183">
        <v>7</v>
      </c>
      <c r="J382" s="183">
        <f t="shared" ca="1" si="81"/>
        <v>49</v>
      </c>
      <c r="K382" s="183">
        <v>944</v>
      </c>
      <c r="L382" s="183">
        <v>473</v>
      </c>
      <c r="M382" s="183">
        <v>496</v>
      </c>
      <c r="N382" s="183">
        <v>250</v>
      </c>
      <c r="O382" s="183">
        <v>169</v>
      </c>
      <c r="P382" s="183">
        <v>108</v>
      </c>
      <c r="Q382" s="329">
        <f t="shared" ca="1" si="82"/>
        <v>1609</v>
      </c>
      <c r="R382" s="183">
        <f t="shared" ca="1" si="83"/>
        <v>831</v>
      </c>
      <c r="S382" s="183">
        <v>27</v>
      </c>
      <c r="T382" s="183">
        <v>27</v>
      </c>
      <c r="U382" s="183">
        <v>20</v>
      </c>
      <c r="V382" s="183">
        <v>15</v>
      </c>
      <c r="W382" s="183">
        <v>20</v>
      </c>
      <c r="X382" s="183">
        <v>14</v>
      </c>
      <c r="Y382" s="183">
        <f t="shared" ca="1" si="84"/>
        <v>67</v>
      </c>
      <c r="Z382" s="183">
        <f t="shared" ca="1" si="85"/>
        <v>56</v>
      </c>
      <c r="AA382" s="14"/>
    </row>
    <row r="383" spans="1:27" ht="15" customHeight="1" x14ac:dyDescent="0.25">
      <c r="A383" s="183"/>
      <c r="B383" s="183" t="s">
        <v>513</v>
      </c>
      <c r="C383" s="183">
        <v>12</v>
      </c>
      <c r="D383" s="183" t="s">
        <v>190</v>
      </c>
      <c r="E383" s="183" t="s">
        <v>534</v>
      </c>
      <c r="F383" s="183"/>
      <c r="G383" s="183"/>
      <c r="H383" s="183">
        <v>4</v>
      </c>
      <c r="I383" s="183">
        <v>6</v>
      </c>
      <c r="J383" s="183">
        <f t="shared" ca="1" si="81"/>
        <v>10</v>
      </c>
      <c r="K383" s="183"/>
      <c r="L383" s="183"/>
      <c r="M383" s="183">
        <v>89</v>
      </c>
      <c r="N383" s="183">
        <v>32</v>
      </c>
      <c r="O383" s="183">
        <v>138</v>
      </c>
      <c r="P383" s="183">
        <v>53</v>
      </c>
      <c r="Q383" s="329">
        <f t="shared" ca="1" si="82"/>
        <v>227</v>
      </c>
      <c r="R383" s="183">
        <f t="shared" ca="1" si="83"/>
        <v>85</v>
      </c>
      <c r="S383" s="183"/>
      <c r="T383" s="183"/>
      <c r="U383" s="183">
        <v>17</v>
      </c>
      <c r="V383" s="183">
        <v>9</v>
      </c>
      <c r="W383" s="183">
        <v>10</v>
      </c>
      <c r="X383" s="183">
        <v>7</v>
      </c>
      <c r="Y383" s="183">
        <f t="shared" ca="1" si="84"/>
        <v>27</v>
      </c>
      <c r="Z383" s="183">
        <f t="shared" ca="1" si="85"/>
        <v>16</v>
      </c>
      <c r="AA383" s="14"/>
    </row>
    <row r="384" spans="1:27" ht="15" customHeight="1" x14ac:dyDescent="0.25">
      <c r="A384" s="183"/>
      <c r="B384" s="183" t="s">
        <v>513</v>
      </c>
      <c r="C384" s="183">
        <v>12</v>
      </c>
      <c r="D384" s="183" t="s">
        <v>196</v>
      </c>
      <c r="E384" s="183" t="s">
        <v>535</v>
      </c>
      <c r="F384" s="183">
        <v>280</v>
      </c>
      <c r="G384" s="183">
        <v>14</v>
      </c>
      <c r="H384" s="183">
        <v>8</v>
      </c>
      <c r="I384" s="183">
        <v>5</v>
      </c>
      <c r="J384" s="183">
        <f t="shared" ca="1" si="81"/>
        <v>27</v>
      </c>
      <c r="K384" s="183">
        <v>466</v>
      </c>
      <c r="L384" s="183">
        <v>216</v>
      </c>
      <c r="M384" s="183">
        <v>232</v>
      </c>
      <c r="N384" s="183">
        <v>113</v>
      </c>
      <c r="O384" s="183">
        <v>80</v>
      </c>
      <c r="P384" s="183">
        <v>43</v>
      </c>
      <c r="Q384" s="329">
        <f t="shared" ca="1" si="82"/>
        <v>778</v>
      </c>
      <c r="R384" s="183">
        <f t="shared" ca="1" si="83"/>
        <v>372</v>
      </c>
      <c r="S384" s="183">
        <v>13</v>
      </c>
      <c r="T384" s="183">
        <v>12</v>
      </c>
      <c r="U384" s="183">
        <v>12</v>
      </c>
      <c r="V384" s="183">
        <v>12</v>
      </c>
      <c r="W384" s="183">
        <v>10</v>
      </c>
      <c r="X384" s="183">
        <v>10</v>
      </c>
      <c r="Y384" s="183">
        <f t="shared" ca="1" si="84"/>
        <v>35</v>
      </c>
      <c r="Z384" s="183">
        <f t="shared" ca="1" si="85"/>
        <v>34</v>
      </c>
      <c r="AA384" s="14"/>
    </row>
    <row r="385" spans="1:27" ht="15" customHeight="1" x14ac:dyDescent="0.25">
      <c r="A385" s="182" t="s">
        <v>223</v>
      </c>
      <c r="B385" s="14"/>
      <c r="C385" s="14">
        <f t="shared" ref="C385:R386" ca="1" si="86">INDIRECT(ADDRESS(363,COLUMN()))+INDIRECT(ADDRESS(364,COLUMN()))+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+INDIRECT(ADDRESS(377,COLUMN()))+INDIRECT(ADDRESS(378,COLUMN()))+INDIRECT(ADDRESS(379,COLUMN()))+INDIRECT(ADDRESS(380,COLUMN()))+INDIRECT(ADDRESS(381,COLUMN()))+INDIRECT(ADDRESS(382,COLUMN()))+INDIRECT(ADDRESS(383,COLUMN()))+INDIRECT(ADDRESS(384,COLUMN()))</f>
        <v>237</v>
      </c>
      <c r="D385" s="14" t="e">
        <f t="shared" ca="1" si="86"/>
        <v>#VALUE!</v>
      </c>
      <c r="E385" s="14" t="e">
        <f t="shared" ca="1" si="86"/>
        <v>#VALUE!</v>
      </c>
      <c r="F385" s="14">
        <f t="shared" ca="1" si="86"/>
        <v>3576</v>
      </c>
      <c r="G385" s="14">
        <f t="shared" ca="1" si="86"/>
        <v>240</v>
      </c>
      <c r="H385" s="14">
        <f t="shared" ca="1" si="86"/>
        <v>172</v>
      </c>
      <c r="I385" s="14">
        <f t="shared" ca="1" si="86"/>
        <v>81</v>
      </c>
      <c r="J385" s="14">
        <f t="shared" ca="1" si="86"/>
        <v>493</v>
      </c>
      <c r="K385" s="14">
        <f t="shared" ca="1" si="86"/>
        <v>7678</v>
      </c>
      <c r="L385" s="14">
        <f t="shared" ca="1" si="86"/>
        <v>3744</v>
      </c>
      <c r="M385" s="14">
        <f t="shared" ca="1" si="86"/>
        <v>4598</v>
      </c>
      <c r="N385" s="14">
        <f t="shared" ca="1" si="86"/>
        <v>2276</v>
      </c>
      <c r="O385" s="14">
        <f t="shared" ca="1" si="86"/>
        <v>1858</v>
      </c>
      <c r="P385" s="14">
        <f t="shared" ca="1" si="86"/>
        <v>1088</v>
      </c>
      <c r="Q385" s="320">
        <f t="shared" ca="1" si="86"/>
        <v>14134</v>
      </c>
      <c r="R385" s="14">
        <f t="shared" ca="1" si="86"/>
        <v>7108</v>
      </c>
      <c r="S385" s="14">
        <f t="shared" ref="S385:Z386" ca="1" si="87">INDIRECT(ADDRESS(363,COLUMN()))+INDIRECT(ADDRESS(364,COLUMN()))+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+INDIRECT(ADDRESS(377,COLUMN()))+INDIRECT(ADDRESS(378,COLUMN()))+INDIRECT(ADDRESS(379,COLUMN()))+INDIRECT(ADDRESS(380,COLUMN()))+INDIRECT(ADDRESS(381,COLUMN()))+INDIRECT(ADDRESS(382,COLUMN()))+INDIRECT(ADDRESS(383,COLUMN()))+INDIRECT(ADDRESS(384,COLUMN()))</f>
        <v>241</v>
      </c>
      <c r="T385" s="14">
        <f t="shared" ca="1" si="87"/>
        <v>237</v>
      </c>
      <c r="U385" s="14">
        <f t="shared" ca="1" si="87"/>
        <v>317</v>
      </c>
      <c r="V385" s="14">
        <f t="shared" ca="1" si="87"/>
        <v>241</v>
      </c>
      <c r="W385" s="14">
        <f t="shared" ca="1" si="87"/>
        <v>162</v>
      </c>
      <c r="X385" s="14">
        <f t="shared" ca="1" si="87"/>
        <v>130</v>
      </c>
      <c r="Y385" s="14">
        <f t="shared" ca="1" si="87"/>
        <v>720</v>
      </c>
      <c r="Z385" s="14">
        <f t="shared" ca="1" si="87"/>
        <v>608</v>
      </c>
      <c r="AA385" s="14"/>
    </row>
    <row r="386" spans="1:27" ht="15" customHeight="1" x14ac:dyDescent="0.25">
      <c r="A386" s="182" t="s">
        <v>536</v>
      </c>
      <c r="B386" s="14"/>
      <c r="C386" s="14">
        <f t="shared" ca="1" si="86"/>
        <v>237</v>
      </c>
      <c r="D386" s="14" t="e">
        <f t="shared" ca="1" si="86"/>
        <v>#VALUE!</v>
      </c>
      <c r="E386" s="14" t="e">
        <f t="shared" ca="1" si="86"/>
        <v>#VALUE!</v>
      </c>
      <c r="F386" s="14">
        <f t="shared" ca="1" si="86"/>
        <v>3576</v>
      </c>
      <c r="G386" s="14">
        <f t="shared" ca="1" si="86"/>
        <v>240</v>
      </c>
      <c r="H386" s="14">
        <f t="shared" ca="1" si="86"/>
        <v>172</v>
      </c>
      <c r="I386" s="14">
        <f t="shared" ca="1" si="86"/>
        <v>81</v>
      </c>
      <c r="J386" s="14">
        <f t="shared" ca="1" si="86"/>
        <v>493</v>
      </c>
      <c r="K386" s="14">
        <f t="shared" ca="1" si="86"/>
        <v>7678</v>
      </c>
      <c r="L386" s="14">
        <f t="shared" ca="1" si="86"/>
        <v>3744</v>
      </c>
      <c r="M386" s="14">
        <f t="shared" ca="1" si="86"/>
        <v>4598</v>
      </c>
      <c r="N386" s="14">
        <f t="shared" ca="1" si="86"/>
        <v>2276</v>
      </c>
      <c r="O386" s="14">
        <f t="shared" ca="1" si="86"/>
        <v>1858</v>
      </c>
      <c r="P386" s="14">
        <f t="shared" ca="1" si="86"/>
        <v>1088</v>
      </c>
      <c r="Q386" s="320">
        <f t="shared" ca="1" si="86"/>
        <v>14134</v>
      </c>
      <c r="R386" s="14">
        <f t="shared" ca="1" si="86"/>
        <v>7108</v>
      </c>
      <c r="S386" s="14">
        <f t="shared" ca="1" si="87"/>
        <v>241</v>
      </c>
      <c r="T386" s="14">
        <f t="shared" ca="1" si="87"/>
        <v>237</v>
      </c>
      <c r="U386" s="14">
        <f t="shared" ca="1" si="87"/>
        <v>317</v>
      </c>
      <c r="V386" s="14">
        <f t="shared" ca="1" si="87"/>
        <v>241</v>
      </c>
      <c r="W386" s="14">
        <f t="shared" ca="1" si="87"/>
        <v>162</v>
      </c>
      <c r="X386" s="14">
        <f t="shared" ca="1" si="87"/>
        <v>130</v>
      </c>
      <c r="Y386" s="14">
        <f t="shared" ca="1" si="87"/>
        <v>720</v>
      </c>
      <c r="Z386" s="14">
        <f t="shared" ca="1" si="87"/>
        <v>608</v>
      </c>
      <c r="AA386" s="14"/>
    </row>
    <row r="387" spans="1:27" ht="15" customHeight="1" x14ac:dyDescent="0.25">
      <c r="A387" s="182" t="s">
        <v>224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320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5" customHeight="1" x14ac:dyDescent="0.25">
      <c r="A388" s="182" t="s">
        <v>537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320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5" customHeight="1" x14ac:dyDescent="0.25">
      <c r="A389" s="182" t="s">
        <v>188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320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5" customHeight="1" x14ac:dyDescent="0.25">
      <c r="A390" s="183"/>
      <c r="B390" s="183" t="s">
        <v>538</v>
      </c>
      <c r="C390" s="183">
        <v>12</v>
      </c>
      <c r="D390" s="183" t="s">
        <v>190</v>
      </c>
      <c r="E390" s="183" t="s">
        <v>539</v>
      </c>
      <c r="F390" s="183"/>
      <c r="G390" s="183">
        <v>29</v>
      </c>
      <c r="H390" s="183">
        <v>16</v>
      </c>
      <c r="I390" s="183">
        <v>13</v>
      </c>
      <c r="J390" s="183">
        <f t="shared" ref="J390:J405" ca="1" si="88">INDIRECT(CONCATENATE("G", ROW())) + INDIRECT(CONCATENATE("H", ROW())) + INDIRECT(CONCATENATE("I", ROW()))</f>
        <v>58</v>
      </c>
      <c r="K390" s="183">
        <v>1033</v>
      </c>
      <c r="L390" s="183">
        <v>515</v>
      </c>
      <c r="M390" s="183">
        <v>568</v>
      </c>
      <c r="N390" s="183">
        <v>267</v>
      </c>
      <c r="O390" s="183">
        <v>429</v>
      </c>
      <c r="P390" s="183">
        <v>237</v>
      </c>
      <c r="Q390" s="329">
        <f t="shared" ref="Q390:Q405" ca="1" si="89">INDIRECT(CONCATENATE("K", ROW())) + INDIRECT(CONCATENATE("M", ROW())) + INDIRECT(CONCATENATE("O", ROW()))</f>
        <v>2030</v>
      </c>
      <c r="R390" s="183">
        <f t="shared" ref="R390:R405" ca="1" si="90">INDIRECT(CONCATENATE("L", ROW())) + INDIRECT(CONCATENATE("N", ROW())) + INDIRECT(CONCATENATE("P", ROW()))</f>
        <v>1019</v>
      </c>
      <c r="S390" s="183">
        <v>29</v>
      </c>
      <c r="T390" s="183">
        <v>28</v>
      </c>
      <c r="U390" s="183">
        <v>34</v>
      </c>
      <c r="V390" s="183">
        <v>21</v>
      </c>
      <c r="W390" s="183">
        <v>23</v>
      </c>
      <c r="X390" s="183">
        <v>17</v>
      </c>
      <c r="Y390" s="183">
        <f t="shared" ref="Y390:Y405" ca="1" si="91">INDIRECT(CONCATENATE("S", ROW())) + INDIRECT(CONCATENATE("U", ROW())) + INDIRECT(CONCATENATE("W", ROW()))</f>
        <v>86</v>
      </c>
      <c r="Z390" s="183">
        <f t="shared" ref="Z390:Z405" ca="1" si="92">INDIRECT(CONCATENATE("T", ROW())) + INDIRECT(CONCATENATE("V", ROW())) + INDIRECT(CONCATENATE("X", ROW()))</f>
        <v>66</v>
      </c>
      <c r="AA390" s="14"/>
    </row>
    <row r="391" spans="1:27" ht="15" customHeight="1" x14ac:dyDescent="0.25">
      <c r="A391" s="183"/>
      <c r="B391" s="183" t="s">
        <v>538</v>
      </c>
      <c r="C391" s="183">
        <v>12</v>
      </c>
      <c r="D391" s="183" t="s">
        <v>190</v>
      </c>
      <c r="E391" s="183" t="s">
        <v>540</v>
      </c>
      <c r="F391" s="183"/>
      <c r="G391" s="183">
        <v>20</v>
      </c>
      <c r="H391" s="183">
        <v>12</v>
      </c>
      <c r="I391" s="183">
        <v>7</v>
      </c>
      <c r="J391" s="183">
        <f t="shared" ca="1" si="88"/>
        <v>39</v>
      </c>
      <c r="K391" s="183">
        <v>617</v>
      </c>
      <c r="L391" s="183">
        <v>282</v>
      </c>
      <c r="M391" s="183">
        <v>365</v>
      </c>
      <c r="N391" s="183">
        <v>187</v>
      </c>
      <c r="O391" s="183">
        <v>167</v>
      </c>
      <c r="P391" s="183">
        <v>101</v>
      </c>
      <c r="Q391" s="329">
        <f t="shared" ca="1" si="89"/>
        <v>1149</v>
      </c>
      <c r="R391" s="183">
        <f t="shared" ca="1" si="90"/>
        <v>570</v>
      </c>
      <c r="S391" s="183">
        <v>20</v>
      </c>
      <c r="T391" s="183">
        <v>20</v>
      </c>
      <c r="U391" s="183">
        <v>22</v>
      </c>
      <c r="V391" s="183">
        <v>17</v>
      </c>
      <c r="W391" s="183">
        <v>16</v>
      </c>
      <c r="X391" s="183">
        <v>11</v>
      </c>
      <c r="Y391" s="183">
        <f t="shared" ca="1" si="91"/>
        <v>58</v>
      </c>
      <c r="Z391" s="183">
        <f t="shared" ca="1" si="92"/>
        <v>48</v>
      </c>
      <c r="AA391" s="14"/>
    </row>
    <row r="392" spans="1:27" ht="15" customHeight="1" x14ac:dyDescent="0.25">
      <c r="A392" s="183"/>
      <c r="B392" s="183" t="s">
        <v>538</v>
      </c>
      <c r="C392" s="183">
        <v>12</v>
      </c>
      <c r="D392" s="183" t="s">
        <v>190</v>
      </c>
      <c r="E392" s="183" t="s">
        <v>541</v>
      </c>
      <c r="F392" s="183">
        <v>1</v>
      </c>
      <c r="G392" s="183">
        <v>12</v>
      </c>
      <c r="H392" s="183">
        <v>9</v>
      </c>
      <c r="I392" s="183">
        <v>6</v>
      </c>
      <c r="J392" s="183">
        <f t="shared" ca="1" si="88"/>
        <v>27</v>
      </c>
      <c r="K392" s="183">
        <v>419</v>
      </c>
      <c r="L392" s="183">
        <v>198</v>
      </c>
      <c r="M392" s="183">
        <v>268</v>
      </c>
      <c r="N392" s="183">
        <v>143</v>
      </c>
      <c r="O392" s="183">
        <v>172</v>
      </c>
      <c r="P392" s="183">
        <v>96</v>
      </c>
      <c r="Q392" s="329">
        <f t="shared" ca="1" si="89"/>
        <v>859</v>
      </c>
      <c r="R392" s="183">
        <f t="shared" ca="1" si="90"/>
        <v>437</v>
      </c>
      <c r="S392" s="183">
        <v>12</v>
      </c>
      <c r="T392" s="183">
        <v>12</v>
      </c>
      <c r="U392" s="183">
        <v>19</v>
      </c>
      <c r="V392" s="183">
        <v>15</v>
      </c>
      <c r="W392" s="183">
        <v>10</v>
      </c>
      <c r="X392" s="183">
        <v>6</v>
      </c>
      <c r="Y392" s="183">
        <f t="shared" ca="1" si="91"/>
        <v>41</v>
      </c>
      <c r="Z392" s="183">
        <f t="shared" ca="1" si="92"/>
        <v>33</v>
      </c>
      <c r="AA392" s="14"/>
    </row>
    <row r="393" spans="1:27" ht="15" customHeight="1" x14ac:dyDescent="0.25">
      <c r="A393" s="183"/>
      <c r="B393" s="183" t="s">
        <v>538</v>
      </c>
      <c r="C393" s="183">
        <v>12</v>
      </c>
      <c r="D393" s="183" t="s">
        <v>190</v>
      </c>
      <c r="E393" s="183" t="s">
        <v>542</v>
      </c>
      <c r="F393" s="183">
        <v>1</v>
      </c>
      <c r="G393" s="183">
        <v>21</v>
      </c>
      <c r="H393" s="183">
        <v>12</v>
      </c>
      <c r="I393" s="183">
        <v>8</v>
      </c>
      <c r="J393" s="183">
        <f t="shared" ca="1" si="88"/>
        <v>41</v>
      </c>
      <c r="K393" s="183">
        <v>708</v>
      </c>
      <c r="L393" s="183">
        <v>343</v>
      </c>
      <c r="M393" s="183">
        <v>415</v>
      </c>
      <c r="N393" s="183">
        <v>211</v>
      </c>
      <c r="O393" s="183">
        <v>234</v>
      </c>
      <c r="P393" s="183">
        <v>136</v>
      </c>
      <c r="Q393" s="329">
        <f t="shared" ca="1" si="89"/>
        <v>1357</v>
      </c>
      <c r="R393" s="183">
        <f t="shared" ca="1" si="90"/>
        <v>690</v>
      </c>
      <c r="S393" s="183">
        <v>21</v>
      </c>
      <c r="T393" s="183">
        <v>21</v>
      </c>
      <c r="U393" s="183">
        <v>13</v>
      </c>
      <c r="V393" s="183">
        <v>9</v>
      </c>
      <c r="W393" s="183">
        <v>28</v>
      </c>
      <c r="X393" s="183">
        <v>19</v>
      </c>
      <c r="Y393" s="183">
        <f t="shared" ca="1" si="91"/>
        <v>62</v>
      </c>
      <c r="Z393" s="183">
        <f t="shared" ca="1" si="92"/>
        <v>49</v>
      </c>
      <c r="AA393" s="14"/>
    </row>
    <row r="394" spans="1:27" ht="15" customHeight="1" x14ac:dyDescent="0.25">
      <c r="A394" s="183"/>
      <c r="B394" s="183" t="s">
        <v>538</v>
      </c>
      <c r="C394" s="183">
        <v>9</v>
      </c>
      <c r="D394" s="183" t="s">
        <v>196</v>
      </c>
      <c r="E394" s="183" t="s">
        <v>543</v>
      </c>
      <c r="F394" s="183">
        <v>45</v>
      </c>
      <c r="G394" s="183">
        <v>6</v>
      </c>
      <c r="H394" s="183">
        <v>5</v>
      </c>
      <c r="I394" s="183"/>
      <c r="J394" s="183">
        <f t="shared" ca="1" si="88"/>
        <v>11</v>
      </c>
      <c r="K394" s="183">
        <v>154</v>
      </c>
      <c r="L394" s="183">
        <v>70</v>
      </c>
      <c r="M394" s="183">
        <v>117</v>
      </c>
      <c r="N394" s="183">
        <v>54</v>
      </c>
      <c r="O394" s="183"/>
      <c r="P394" s="183"/>
      <c r="Q394" s="329">
        <f t="shared" ca="1" si="89"/>
        <v>271</v>
      </c>
      <c r="R394" s="183">
        <f t="shared" ca="1" si="90"/>
        <v>124</v>
      </c>
      <c r="S394" s="183">
        <v>6</v>
      </c>
      <c r="T394" s="183">
        <v>6</v>
      </c>
      <c r="U394" s="183">
        <v>8</v>
      </c>
      <c r="V394" s="183">
        <v>6</v>
      </c>
      <c r="W394" s="183"/>
      <c r="X394" s="183"/>
      <c r="Y394" s="183">
        <f t="shared" ca="1" si="91"/>
        <v>14</v>
      </c>
      <c r="Z394" s="183">
        <f t="shared" ca="1" si="92"/>
        <v>12</v>
      </c>
      <c r="AA394" s="14"/>
    </row>
    <row r="395" spans="1:27" ht="15" customHeight="1" x14ac:dyDescent="0.25">
      <c r="A395" s="183"/>
      <c r="B395" s="183" t="s">
        <v>538</v>
      </c>
      <c r="C395" s="183">
        <v>12</v>
      </c>
      <c r="D395" s="183" t="s">
        <v>196</v>
      </c>
      <c r="E395" s="183" t="s">
        <v>544</v>
      </c>
      <c r="F395" s="183">
        <v>140</v>
      </c>
      <c r="G395" s="183">
        <v>17</v>
      </c>
      <c r="H395" s="183">
        <v>11</v>
      </c>
      <c r="I395" s="183">
        <v>7</v>
      </c>
      <c r="J395" s="183">
        <f t="shared" ca="1" si="88"/>
        <v>35</v>
      </c>
      <c r="K395" s="183">
        <v>548</v>
      </c>
      <c r="L395" s="183">
        <v>263</v>
      </c>
      <c r="M395" s="183">
        <v>345</v>
      </c>
      <c r="N395" s="183">
        <v>170</v>
      </c>
      <c r="O395" s="183">
        <v>185</v>
      </c>
      <c r="P395" s="183">
        <v>106</v>
      </c>
      <c r="Q395" s="329">
        <f t="shared" ca="1" si="89"/>
        <v>1078</v>
      </c>
      <c r="R395" s="183">
        <f t="shared" ca="1" si="90"/>
        <v>539</v>
      </c>
      <c r="S395" s="183">
        <v>17</v>
      </c>
      <c r="T395" s="183">
        <v>17</v>
      </c>
      <c r="U395" s="183">
        <v>19</v>
      </c>
      <c r="V395" s="183">
        <v>14</v>
      </c>
      <c r="W395" s="183">
        <v>16</v>
      </c>
      <c r="X395" s="183">
        <v>13</v>
      </c>
      <c r="Y395" s="183">
        <f t="shared" ca="1" si="91"/>
        <v>52</v>
      </c>
      <c r="Z395" s="183">
        <f t="shared" ca="1" si="92"/>
        <v>44</v>
      </c>
      <c r="AA395" s="14"/>
    </row>
    <row r="396" spans="1:27" ht="15" customHeight="1" x14ac:dyDescent="0.25">
      <c r="A396" s="183"/>
      <c r="B396" s="183" t="s">
        <v>538</v>
      </c>
      <c r="C396" s="183">
        <v>12</v>
      </c>
      <c r="D396" s="183" t="s">
        <v>196</v>
      </c>
      <c r="E396" s="183" t="s">
        <v>545</v>
      </c>
      <c r="F396" s="183">
        <v>180</v>
      </c>
      <c r="G396" s="183">
        <v>11</v>
      </c>
      <c r="H396" s="183">
        <v>8</v>
      </c>
      <c r="I396" s="183">
        <v>2</v>
      </c>
      <c r="J396" s="183">
        <f t="shared" ca="1" si="88"/>
        <v>21</v>
      </c>
      <c r="K396" s="183">
        <v>295</v>
      </c>
      <c r="L396" s="183">
        <v>155</v>
      </c>
      <c r="M396" s="183">
        <v>177</v>
      </c>
      <c r="N396" s="183">
        <v>75</v>
      </c>
      <c r="O396" s="183">
        <v>59</v>
      </c>
      <c r="P396" s="183">
        <v>33</v>
      </c>
      <c r="Q396" s="329">
        <f t="shared" ca="1" si="89"/>
        <v>531</v>
      </c>
      <c r="R396" s="183">
        <f t="shared" ca="1" si="90"/>
        <v>263</v>
      </c>
      <c r="S396" s="183">
        <v>11</v>
      </c>
      <c r="T396" s="183">
        <v>10</v>
      </c>
      <c r="U396" s="183">
        <v>10</v>
      </c>
      <c r="V396" s="183">
        <v>6</v>
      </c>
      <c r="W396" s="183">
        <v>8</v>
      </c>
      <c r="X396" s="183">
        <v>7</v>
      </c>
      <c r="Y396" s="183">
        <f t="shared" ca="1" si="91"/>
        <v>29</v>
      </c>
      <c r="Z396" s="183">
        <f t="shared" ca="1" si="92"/>
        <v>23</v>
      </c>
      <c r="AA396" s="14"/>
    </row>
    <row r="397" spans="1:27" ht="15" customHeight="1" x14ac:dyDescent="0.25">
      <c r="A397" s="183"/>
      <c r="B397" s="183" t="s">
        <v>538</v>
      </c>
      <c r="C397" s="183">
        <v>12</v>
      </c>
      <c r="D397" s="183" t="s">
        <v>196</v>
      </c>
      <c r="E397" s="183" t="s">
        <v>546</v>
      </c>
      <c r="F397" s="183">
        <v>103</v>
      </c>
      <c r="G397" s="183">
        <v>17</v>
      </c>
      <c r="H397" s="183">
        <v>12</v>
      </c>
      <c r="I397" s="183">
        <v>6</v>
      </c>
      <c r="J397" s="183">
        <f t="shared" ca="1" si="88"/>
        <v>35</v>
      </c>
      <c r="K397" s="183">
        <v>525</v>
      </c>
      <c r="L397" s="183">
        <v>264</v>
      </c>
      <c r="M397" s="183">
        <v>309</v>
      </c>
      <c r="N397" s="183">
        <v>154</v>
      </c>
      <c r="O397" s="183">
        <v>136</v>
      </c>
      <c r="P397" s="183">
        <v>81</v>
      </c>
      <c r="Q397" s="329">
        <f t="shared" ca="1" si="89"/>
        <v>970</v>
      </c>
      <c r="R397" s="183">
        <f t="shared" ca="1" si="90"/>
        <v>499</v>
      </c>
      <c r="S397" s="183">
        <v>17</v>
      </c>
      <c r="T397" s="183">
        <v>17</v>
      </c>
      <c r="U397" s="183">
        <v>22</v>
      </c>
      <c r="V397" s="183">
        <v>16</v>
      </c>
      <c r="W397" s="183">
        <v>11</v>
      </c>
      <c r="X397" s="183">
        <v>8</v>
      </c>
      <c r="Y397" s="183">
        <f t="shared" ca="1" si="91"/>
        <v>50</v>
      </c>
      <c r="Z397" s="183">
        <f t="shared" ca="1" si="92"/>
        <v>41</v>
      </c>
      <c r="AA397" s="14"/>
    </row>
    <row r="398" spans="1:27" ht="15" customHeight="1" x14ac:dyDescent="0.25">
      <c r="A398" s="183"/>
      <c r="B398" s="183" t="s">
        <v>538</v>
      </c>
      <c r="C398" s="183">
        <v>9</v>
      </c>
      <c r="D398" s="183" t="s">
        <v>196</v>
      </c>
      <c r="E398" s="183" t="s">
        <v>547</v>
      </c>
      <c r="F398" s="183">
        <v>215</v>
      </c>
      <c r="G398" s="183">
        <v>6</v>
      </c>
      <c r="H398" s="183">
        <v>4</v>
      </c>
      <c r="I398" s="183"/>
      <c r="J398" s="183">
        <f t="shared" ca="1" si="88"/>
        <v>10</v>
      </c>
      <c r="K398" s="183">
        <v>169</v>
      </c>
      <c r="L398" s="183">
        <v>97</v>
      </c>
      <c r="M398" s="183">
        <v>91</v>
      </c>
      <c r="N398" s="183">
        <v>46</v>
      </c>
      <c r="O398" s="183"/>
      <c r="P398" s="183"/>
      <c r="Q398" s="329">
        <f t="shared" ca="1" si="89"/>
        <v>260</v>
      </c>
      <c r="R398" s="183">
        <f t="shared" ca="1" si="90"/>
        <v>143</v>
      </c>
      <c r="S398" s="183">
        <v>6</v>
      </c>
      <c r="T398" s="183">
        <v>4</v>
      </c>
      <c r="U398" s="183">
        <v>9</v>
      </c>
      <c r="V398" s="183">
        <v>5</v>
      </c>
      <c r="W398" s="183"/>
      <c r="X398" s="183"/>
      <c r="Y398" s="183">
        <f t="shared" ca="1" si="91"/>
        <v>15</v>
      </c>
      <c r="Z398" s="183">
        <f t="shared" ca="1" si="92"/>
        <v>9</v>
      </c>
      <c r="AA398" s="14"/>
    </row>
    <row r="399" spans="1:27" ht="15" customHeight="1" x14ac:dyDescent="0.25">
      <c r="A399" s="183"/>
      <c r="B399" s="183" t="s">
        <v>538</v>
      </c>
      <c r="C399" s="183">
        <v>12</v>
      </c>
      <c r="D399" s="183" t="s">
        <v>196</v>
      </c>
      <c r="E399" s="183" t="s">
        <v>548</v>
      </c>
      <c r="F399" s="183">
        <v>170</v>
      </c>
      <c r="G399" s="183">
        <v>14</v>
      </c>
      <c r="H399" s="183">
        <v>9</v>
      </c>
      <c r="I399" s="183">
        <v>5</v>
      </c>
      <c r="J399" s="183">
        <f t="shared" ca="1" si="88"/>
        <v>28</v>
      </c>
      <c r="K399" s="183">
        <v>404</v>
      </c>
      <c r="L399" s="183">
        <v>180</v>
      </c>
      <c r="M399" s="183">
        <v>199</v>
      </c>
      <c r="N399" s="183">
        <v>99</v>
      </c>
      <c r="O399" s="183">
        <v>133</v>
      </c>
      <c r="P399" s="183">
        <v>76</v>
      </c>
      <c r="Q399" s="329">
        <f t="shared" ca="1" si="89"/>
        <v>736</v>
      </c>
      <c r="R399" s="183">
        <f t="shared" ca="1" si="90"/>
        <v>355</v>
      </c>
      <c r="S399" s="183">
        <v>14</v>
      </c>
      <c r="T399" s="183">
        <v>14</v>
      </c>
      <c r="U399" s="183">
        <v>15</v>
      </c>
      <c r="V399" s="183">
        <v>10</v>
      </c>
      <c r="W399" s="183">
        <v>9</v>
      </c>
      <c r="X399" s="183">
        <v>8</v>
      </c>
      <c r="Y399" s="183">
        <f t="shared" ca="1" si="91"/>
        <v>38</v>
      </c>
      <c r="Z399" s="183">
        <f t="shared" ca="1" si="92"/>
        <v>32</v>
      </c>
      <c r="AA399" s="14"/>
    </row>
    <row r="400" spans="1:27" ht="15" customHeight="1" x14ac:dyDescent="0.25">
      <c r="A400" s="183"/>
      <c r="B400" s="183" t="s">
        <v>538</v>
      </c>
      <c r="C400" s="183">
        <v>9</v>
      </c>
      <c r="D400" s="183" t="s">
        <v>196</v>
      </c>
      <c r="E400" s="183" t="s">
        <v>549</v>
      </c>
      <c r="F400" s="183">
        <v>55</v>
      </c>
      <c r="G400" s="183">
        <v>11</v>
      </c>
      <c r="H400" s="183">
        <v>8</v>
      </c>
      <c r="I400" s="183"/>
      <c r="J400" s="183">
        <f t="shared" ca="1" si="88"/>
        <v>19</v>
      </c>
      <c r="K400" s="183">
        <v>290</v>
      </c>
      <c r="L400" s="183">
        <v>138</v>
      </c>
      <c r="M400" s="183">
        <v>165</v>
      </c>
      <c r="N400" s="183">
        <v>73</v>
      </c>
      <c r="O400" s="183"/>
      <c r="P400" s="183"/>
      <c r="Q400" s="329">
        <f t="shared" ca="1" si="89"/>
        <v>455</v>
      </c>
      <c r="R400" s="183">
        <f t="shared" ca="1" si="90"/>
        <v>211</v>
      </c>
      <c r="S400" s="183">
        <v>11</v>
      </c>
      <c r="T400" s="183">
        <v>11</v>
      </c>
      <c r="U400" s="183">
        <v>14</v>
      </c>
      <c r="V400" s="183">
        <v>9</v>
      </c>
      <c r="W400" s="183"/>
      <c r="X400" s="183"/>
      <c r="Y400" s="183">
        <f t="shared" ca="1" si="91"/>
        <v>25</v>
      </c>
      <c r="Z400" s="183">
        <f t="shared" ca="1" si="92"/>
        <v>20</v>
      </c>
      <c r="AA400" s="14"/>
    </row>
    <row r="401" spans="1:27" ht="15" customHeight="1" x14ac:dyDescent="0.25">
      <c r="A401" s="183"/>
      <c r="B401" s="183" t="s">
        <v>538</v>
      </c>
      <c r="C401" s="183">
        <v>12</v>
      </c>
      <c r="D401" s="183" t="s">
        <v>196</v>
      </c>
      <c r="E401" s="183" t="s">
        <v>550</v>
      </c>
      <c r="F401" s="183">
        <v>136</v>
      </c>
      <c r="G401" s="183">
        <v>12</v>
      </c>
      <c r="H401" s="183">
        <v>8</v>
      </c>
      <c r="I401" s="183">
        <v>2</v>
      </c>
      <c r="J401" s="183">
        <f t="shared" ca="1" si="88"/>
        <v>22</v>
      </c>
      <c r="K401" s="183">
        <v>345</v>
      </c>
      <c r="L401" s="183">
        <v>164</v>
      </c>
      <c r="M401" s="183">
        <v>207</v>
      </c>
      <c r="N401" s="183">
        <v>97</v>
      </c>
      <c r="O401" s="183">
        <v>56</v>
      </c>
      <c r="P401" s="183">
        <v>34</v>
      </c>
      <c r="Q401" s="329">
        <f t="shared" ca="1" si="89"/>
        <v>608</v>
      </c>
      <c r="R401" s="183">
        <f t="shared" ca="1" si="90"/>
        <v>295</v>
      </c>
      <c r="S401" s="183">
        <v>12</v>
      </c>
      <c r="T401" s="183">
        <v>12</v>
      </c>
      <c r="U401" s="183">
        <v>19</v>
      </c>
      <c r="V401" s="183">
        <v>13</v>
      </c>
      <c r="W401" s="183"/>
      <c r="X401" s="183"/>
      <c r="Y401" s="183">
        <f t="shared" ca="1" si="91"/>
        <v>31</v>
      </c>
      <c r="Z401" s="183">
        <f t="shared" ca="1" si="92"/>
        <v>25</v>
      </c>
      <c r="AA401" s="14"/>
    </row>
    <row r="402" spans="1:27" ht="15" customHeight="1" x14ac:dyDescent="0.25">
      <c r="A402" s="183"/>
      <c r="B402" s="183" t="s">
        <v>538</v>
      </c>
      <c r="C402" s="183">
        <v>12</v>
      </c>
      <c r="D402" s="183" t="s">
        <v>196</v>
      </c>
      <c r="E402" s="183" t="s">
        <v>551</v>
      </c>
      <c r="F402" s="183">
        <v>140</v>
      </c>
      <c r="G402" s="183">
        <v>10</v>
      </c>
      <c r="H402" s="183">
        <v>8</v>
      </c>
      <c r="I402" s="183">
        <v>4</v>
      </c>
      <c r="J402" s="183">
        <f t="shared" ca="1" si="88"/>
        <v>22</v>
      </c>
      <c r="K402" s="183">
        <v>282</v>
      </c>
      <c r="L402" s="183">
        <v>144</v>
      </c>
      <c r="M402" s="183">
        <v>164</v>
      </c>
      <c r="N402" s="183">
        <v>85</v>
      </c>
      <c r="O402" s="183">
        <v>92</v>
      </c>
      <c r="P402" s="183">
        <v>54</v>
      </c>
      <c r="Q402" s="329">
        <f t="shared" ca="1" si="89"/>
        <v>538</v>
      </c>
      <c r="R402" s="183">
        <f t="shared" ca="1" si="90"/>
        <v>283</v>
      </c>
      <c r="S402" s="183">
        <v>10</v>
      </c>
      <c r="T402" s="183">
        <v>9</v>
      </c>
      <c r="U402" s="183">
        <v>5</v>
      </c>
      <c r="V402" s="183">
        <v>3</v>
      </c>
      <c r="W402" s="183">
        <v>19</v>
      </c>
      <c r="X402" s="183">
        <v>13</v>
      </c>
      <c r="Y402" s="183">
        <f t="shared" ca="1" si="91"/>
        <v>34</v>
      </c>
      <c r="Z402" s="183">
        <f t="shared" ca="1" si="92"/>
        <v>25</v>
      </c>
      <c r="AA402" s="14"/>
    </row>
    <row r="403" spans="1:27" ht="15" customHeight="1" x14ac:dyDescent="0.25">
      <c r="A403" s="183"/>
      <c r="B403" s="183" t="s">
        <v>538</v>
      </c>
      <c r="C403" s="183">
        <v>9</v>
      </c>
      <c r="D403" s="183" t="s">
        <v>196</v>
      </c>
      <c r="E403" s="183" t="s">
        <v>552</v>
      </c>
      <c r="F403" s="183">
        <v>80</v>
      </c>
      <c r="G403" s="183">
        <v>10</v>
      </c>
      <c r="H403" s="183">
        <v>7</v>
      </c>
      <c r="I403" s="183"/>
      <c r="J403" s="183">
        <f t="shared" ca="1" si="88"/>
        <v>17</v>
      </c>
      <c r="K403" s="183">
        <v>276</v>
      </c>
      <c r="L403" s="183">
        <v>127</v>
      </c>
      <c r="M403" s="183">
        <v>166</v>
      </c>
      <c r="N403" s="183">
        <v>85</v>
      </c>
      <c r="O403" s="183"/>
      <c r="P403" s="183"/>
      <c r="Q403" s="329">
        <f t="shared" ca="1" si="89"/>
        <v>442</v>
      </c>
      <c r="R403" s="183">
        <f t="shared" ca="1" si="90"/>
        <v>212</v>
      </c>
      <c r="S403" s="183">
        <v>10</v>
      </c>
      <c r="T403" s="183">
        <v>10</v>
      </c>
      <c r="U403" s="183">
        <v>11</v>
      </c>
      <c r="V403" s="183">
        <v>9</v>
      </c>
      <c r="W403" s="183"/>
      <c r="X403" s="183"/>
      <c r="Y403" s="183">
        <f t="shared" ca="1" si="91"/>
        <v>21</v>
      </c>
      <c r="Z403" s="183">
        <f t="shared" ca="1" si="92"/>
        <v>19</v>
      </c>
      <c r="AA403" s="14"/>
    </row>
    <row r="404" spans="1:27" ht="15" customHeight="1" x14ac:dyDescent="0.25">
      <c r="A404" s="183"/>
      <c r="B404" s="183" t="s">
        <v>538</v>
      </c>
      <c r="C404" s="183">
        <v>9</v>
      </c>
      <c r="D404" s="183" t="s">
        <v>196</v>
      </c>
      <c r="E404" s="183" t="s">
        <v>553</v>
      </c>
      <c r="F404" s="183">
        <v>70</v>
      </c>
      <c r="G404" s="183">
        <v>6</v>
      </c>
      <c r="H404" s="183">
        <v>4</v>
      </c>
      <c r="I404" s="183"/>
      <c r="J404" s="183">
        <f t="shared" ca="1" si="88"/>
        <v>10</v>
      </c>
      <c r="K404" s="183">
        <v>145</v>
      </c>
      <c r="L404" s="183">
        <v>81</v>
      </c>
      <c r="M404" s="183">
        <v>60</v>
      </c>
      <c r="N404" s="183">
        <v>29</v>
      </c>
      <c r="O404" s="183"/>
      <c r="P404" s="183"/>
      <c r="Q404" s="329">
        <f t="shared" ca="1" si="89"/>
        <v>205</v>
      </c>
      <c r="R404" s="183">
        <f t="shared" ca="1" si="90"/>
        <v>110</v>
      </c>
      <c r="S404" s="183">
        <v>6</v>
      </c>
      <c r="T404" s="183">
        <v>6</v>
      </c>
      <c r="U404" s="183">
        <v>8</v>
      </c>
      <c r="V404" s="183">
        <v>4</v>
      </c>
      <c r="W404" s="183"/>
      <c r="X404" s="183"/>
      <c r="Y404" s="183">
        <f t="shared" ca="1" si="91"/>
        <v>14</v>
      </c>
      <c r="Z404" s="183">
        <f t="shared" ca="1" si="92"/>
        <v>10</v>
      </c>
      <c r="AA404" s="14"/>
    </row>
    <row r="405" spans="1:27" ht="15" customHeight="1" x14ac:dyDescent="0.25">
      <c r="A405" s="183"/>
      <c r="B405" s="183" t="s">
        <v>538</v>
      </c>
      <c r="C405" s="183">
        <v>12</v>
      </c>
      <c r="D405" s="183" t="s">
        <v>196</v>
      </c>
      <c r="E405" s="183" t="s">
        <v>554</v>
      </c>
      <c r="F405" s="183">
        <v>217</v>
      </c>
      <c r="G405" s="183">
        <v>23</v>
      </c>
      <c r="H405" s="183">
        <v>15</v>
      </c>
      <c r="I405" s="183">
        <v>6</v>
      </c>
      <c r="J405" s="183">
        <f t="shared" ca="1" si="88"/>
        <v>44</v>
      </c>
      <c r="K405" s="183">
        <v>719</v>
      </c>
      <c r="L405" s="183">
        <v>360</v>
      </c>
      <c r="M405" s="183">
        <v>459</v>
      </c>
      <c r="N405" s="183">
        <v>238</v>
      </c>
      <c r="O405" s="183">
        <v>199</v>
      </c>
      <c r="P405" s="183">
        <v>101</v>
      </c>
      <c r="Q405" s="329">
        <f t="shared" ca="1" si="89"/>
        <v>1377</v>
      </c>
      <c r="R405" s="183">
        <f t="shared" ca="1" si="90"/>
        <v>699</v>
      </c>
      <c r="S405" s="183">
        <v>23</v>
      </c>
      <c r="T405" s="183">
        <v>22</v>
      </c>
      <c r="U405" s="183">
        <v>16</v>
      </c>
      <c r="V405" s="183">
        <v>9</v>
      </c>
      <c r="W405" s="183">
        <v>17</v>
      </c>
      <c r="X405" s="183">
        <v>14</v>
      </c>
      <c r="Y405" s="183">
        <f t="shared" ca="1" si="91"/>
        <v>56</v>
      </c>
      <c r="Z405" s="183">
        <f t="shared" ca="1" si="92"/>
        <v>45</v>
      </c>
      <c r="AA405" s="14"/>
    </row>
    <row r="406" spans="1:27" ht="15" customHeight="1" x14ac:dyDescent="0.25">
      <c r="A406" s="182" t="s">
        <v>223</v>
      </c>
      <c r="B406" s="14"/>
      <c r="C406" s="14">
        <f t="shared" ref="C406:R407" ca="1" si="93">INDIRECT(ADDRESS(390,COLUMN()))+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</f>
        <v>177</v>
      </c>
      <c r="D406" s="14" t="e">
        <f t="shared" ca="1" si="93"/>
        <v>#VALUE!</v>
      </c>
      <c r="E406" s="14" t="e">
        <f t="shared" ca="1" si="93"/>
        <v>#VALUE!</v>
      </c>
      <c r="F406" s="14">
        <f t="shared" ca="1" si="93"/>
        <v>1553</v>
      </c>
      <c r="G406" s="14">
        <f t="shared" ca="1" si="93"/>
        <v>225</v>
      </c>
      <c r="H406" s="14">
        <f t="shared" ca="1" si="93"/>
        <v>148</v>
      </c>
      <c r="I406" s="14">
        <f t="shared" ca="1" si="93"/>
        <v>66</v>
      </c>
      <c r="J406" s="14">
        <f t="shared" ca="1" si="93"/>
        <v>439</v>
      </c>
      <c r="K406" s="14">
        <f t="shared" ca="1" si="93"/>
        <v>6929</v>
      </c>
      <c r="L406" s="14">
        <f t="shared" ca="1" si="93"/>
        <v>3381</v>
      </c>
      <c r="M406" s="14">
        <f t="shared" ca="1" si="93"/>
        <v>4075</v>
      </c>
      <c r="N406" s="14">
        <f t="shared" ca="1" si="93"/>
        <v>2013</v>
      </c>
      <c r="O406" s="14">
        <f t="shared" ca="1" si="93"/>
        <v>1862</v>
      </c>
      <c r="P406" s="14">
        <f t="shared" ca="1" si="93"/>
        <v>1055</v>
      </c>
      <c r="Q406" s="320">
        <f t="shared" ca="1" si="93"/>
        <v>12866</v>
      </c>
      <c r="R406" s="14">
        <f t="shared" ca="1" si="93"/>
        <v>6449</v>
      </c>
      <c r="S406" s="14">
        <f t="shared" ref="S406:Z407" ca="1" si="94">INDIRECT(ADDRESS(390,COLUMN()))+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</f>
        <v>225</v>
      </c>
      <c r="T406" s="14">
        <f t="shared" ca="1" si="94"/>
        <v>219</v>
      </c>
      <c r="U406" s="14">
        <f t="shared" ca="1" si="94"/>
        <v>244</v>
      </c>
      <c r="V406" s="14">
        <f t="shared" ca="1" si="94"/>
        <v>166</v>
      </c>
      <c r="W406" s="14">
        <f t="shared" ca="1" si="94"/>
        <v>157</v>
      </c>
      <c r="X406" s="14">
        <f t="shared" ca="1" si="94"/>
        <v>116</v>
      </c>
      <c r="Y406" s="14">
        <f t="shared" ca="1" si="94"/>
        <v>626</v>
      </c>
      <c r="Z406" s="14">
        <f t="shared" ca="1" si="94"/>
        <v>501</v>
      </c>
      <c r="AA406" s="14"/>
    </row>
    <row r="407" spans="1:27" ht="15" customHeight="1" x14ac:dyDescent="0.25">
      <c r="A407" s="182" t="s">
        <v>555</v>
      </c>
      <c r="B407" s="14"/>
      <c r="C407" s="14">
        <f t="shared" ca="1" si="93"/>
        <v>177</v>
      </c>
      <c r="D407" s="14" t="e">
        <f t="shared" ca="1" si="93"/>
        <v>#VALUE!</v>
      </c>
      <c r="E407" s="14" t="e">
        <f t="shared" ca="1" si="93"/>
        <v>#VALUE!</v>
      </c>
      <c r="F407" s="14">
        <f t="shared" ca="1" si="93"/>
        <v>1553</v>
      </c>
      <c r="G407" s="14">
        <f t="shared" ca="1" si="93"/>
        <v>225</v>
      </c>
      <c r="H407" s="14">
        <f t="shared" ca="1" si="93"/>
        <v>148</v>
      </c>
      <c r="I407" s="14">
        <f t="shared" ca="1" si="93"/>
        <v>66</v>
      </c>
      <c r="J407" s="14">
        <f t="shared" ca="1" si="93"/>
        <v>439</v>
      </c>
      <c r="K407" s="14">
        <f t="shared" ca="1" si="93"/>
        <v>6929</v>
      </c>
      <c r="L407" s="14">
        <f t="shared" ca="1" si="93"/>
        <v>3381</v>
      </c>
      <c r="M407" s="14">
        <f t="shared" ca="1" si="93"/>
        <v>4075</v>
      </c>
      <c r="N407" s="14">
        <f t="shared" ca="1" si="93"/>
        <v>2013</v>
      </c>
      <c r="O407" s="14">
        <f t="shared" ca="1" si="93"/>
        <v>1862</v>
      </c>
      <c r="P407" s="14">
        <f t="shared" ca="1" si="93"/>
        <v>1055</v>
      </c>
      <c r="Q407" s="320">
        <f t="shared" ca="1" si="93"/>
        <v>12866</v>
      </c>
      <c r="R407" s="14">
        <f t="shared" ca="1" si="93"/>
        <v>6449</v>
      </c>
      <c r="S407" s="14">
        <f t="shared" ca="1" si="94"/>
        <v>225</v>
      </c>
      <c r="T407" s="14">
        <f t="shared" ca="1" si="94"/>
        <v>219</v>
      </c>
      <c r="U407" s="14">
        <f t="shared" ca="1" si="94"/>
        <v>244</v>
      </c>
      <c r="V407" s="14">
        <f t="shared" ca="1" si="94"/>
        <v>166</v>
      </c>
      <c r="W407" s="14">
        <f t="shared" ca="1" si="94"/>
        <v>157</v>
      </c>
      <c r="X407" s="14">
        <f t="shared" ca="1" si="94"/>
        <v>116</v>
      </c>
      <c r="Y407" s="14">
        <f t="shared" ca="1" si="94"/>
        <v>626</v>
      </c>
      <c r="Z407" s="14">
        <f t="shared" ca="1" si="94"/>
        <v>501</v>
      </c>
      <c r="AA407" s="14"/>
    </row>
    <row r="408" spans="1:27" ht="15" customHeight="1" x14ac:dyDescent="0.25">
      <c r="A408" s="182" t="s">
        <v>224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320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5" customHeight="1" x14ac:dyDescent="0.25">
      <c r="A409" s="182" t="s">
        <v>556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320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5" customHeight="1" x14ac:dyDescent="0.25">
      <c r="A410" s="182" t="s">
        <v>188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320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5" customHeight="1" x14ac:dyDescent="0.25">
      <c r="A411" s="183"/>
      <c r="B411" s="183" t="s">
        <v>557</v>
      </c>
      <c r="C411" s="183">
        <v>12</v>
      </c>
      <c r="D411" s="183" t="s">
        <v>196</v>
      </c>
      <c r="E411" s="183" t="s">
        <v>558</v>
      </c>
      <c r="F411" s="183">
        <v>25</v>
      </c>
      <c r="G411" s="183">
        <v>15</v>
      </c>
      <c r="H411" s="183">
        <v>10</v>
      </c>
      <c r="I411" s="183">
        <v>6</v>
      </c>
      <c r="J411" s="183">
        <f t="shared" ref="J411:J444" ca="1" si="95">INDIRECT(CONCATENATE("G", ROW())) + INDIRECT(CONCATENATE("H", ROW())) + INDIRECT(CONCATENATE("I", ROW()))</f>
        <v>31</v>
      </c>
      <c r="K411" s="183">
        <v>407</v>
      </c>
      <c r="L411" s="183">
        <v>193</v>
      </c>
      <c r="M411" s="183">
        <v>259</v>
      </c>
      <c r="N411" s="183">
        <v>124</v>
      </c>
      <c r="O411" s="183">
        <v>148</v>
      </c>
      <c r="P411" s="183">
        <v>74</v>
      </c>
      <c r="Q411" s="329">
        <f t="shared" ref="Q411:Q444" ca="1" si="96">INDIRECT(CONCATENATE("K", ROW())) + INDIRECT(CONCATENATE("M", ROW())) + INDIRECT(CONCATENATE("O", ROW()))</f>
        <v>814</v>
      </c>
      <c r="R411" s="183">
        <f t="shared" ref="R411:R444" ca="1" si="97">INDIRECT(CONCATENATE("L", ROW())) + INDIRECT(CONCATENATE("N", ROW())) + INDIRECT(CONCATENATE("P", ROW()))</f>
        <v>391</v>
      </c>
      <c r="S411" s="183">
        <v>15</v>
      </c>
      <c r="T411" s="183">
        <v>15</v>
      </c>
      <c r="U411" s="183">
        <v>2</v>
      </c>
      <c r="V411" s="183">
        <v>1</v>
      </c>
      <c r="W411" s="183">
        <v>19</v>
      </c>
      <c r="X411" s="183">
        <v>13</v>
      </c>
      <c r="Y411" s="183">
        <f t="shared" ref="Y411:Y444" ca="1" si="98">INDIRECT(CONCATENATE("S", ROW())) + INDIRECT(CONCATENATE("U", ROW())) + INDIRECT(CONCATENATE("W", ROW()))</f>
        <v>36</v>
      </c>
      <c r="Z411" s="183">
        <f t="shared" ref="Z411:Z444" ca="1" si="99">INDIRECT(CONCATENATE("T", ROW())) + INDIRECT(CONCATENATE("V", ROW())) + INDIRECT(CONCATENATE("X", ROW()))</f>
        <v>29</v>
      </c>
      <c r="AA411" s="14"/>
    </row>
    <row r="412" spans="1:27" ht="15" customHeight="1" x14ac:dyDescent="0.25">
      <c r="A412" s="183"/>
      <c r="B412" s="183" t="s">
        <v>557</v>
      </c>
      <c r="C412" s="183">
        <v>12</v>
      </c>
      <c r="D412" s="183" t="s">
        <v>196</v>
      </c>
      <c r="E412" s="183" t="s">
        <v>559</v>
      </c>
      <c r="F412" s="183">
        <v>220</v>
      </c>
      <c r="G412" s="183">
        <v>10</v>
      </c>
      <c r="H412" s="183">
        <v>7</v>
      </c>
      <c r="I412" s="183">
        <v>3</v>
      </c>
      <c r="J412" s="183">
        <f t="shared" ca="1" si="95"/>
        <v>20</v>
      </c>
      <c r="K412" s="183">
        <v>275</v>
      </c>
      <c r="L412" s="183">
        <v>134</v>
      </c>
      <c r="M412" s="183">
        <v>183</v>
      </c>
      <c r="N412" s="183">
        <v>91</v>
      </c>
      <c r="O412" s="183">
        <v>61</v>
      </c>
      <c r="P412" s="183">
        <v>36</v>
      </c>
      <c r="Q412" s="329">
        <f t="shared" ca="1" si="96"/>
        <v>519</v>
      </c>
      <c r="R412" s="183">
        <f t="shared" ca="1" si="97"/>
        <v>261</v>
      </c>
      <c r="S412" s="183">
        <v>10</v>
      </c>
      <c r="T412" s="183">
        <v>9</v>
      </c>
      <c r="U412" s="183">
        <v>4</v>
      </c>
      <c r="V412" s="183">
        <v>4</v>
      </c>
      <c r="W412" s="183">
        <v>16</v>
      </c>
      <c r="X412" s="183">
        <v>13</v>
      </c>
      <c r="Y412" s="183">
        <f t="shared" ca="1" si="98"/>
        <v>30</v>
      </c>
      <c r="Z412" s="183">
        <f t="shared" ca="1" si="99"/>
        <v>26</v>
      </c>
      <c r="AA412" s="14"/>
    </row>
    <row r="413" spans="1:27" ht="15" customHeight="1" x14ac:dyDescent="0.25">
      <c r="A413" s="183"/>
      <c r="B413" s="183" t="s">
        <v>557</v>
      </c>
      <c r="C413" s="183">
        <v>12</v>
      </c>
      <c r="D413" s="183" t="s">
        <v>196</v>
      </c>
      <c r="E413" s="183" t="s">
        <v>560</v>
      </c>
      <c r="F413" s="183">
        <v>156</v>
      </c>
      <c r="G413" s="183">
        <v>16</v>
      </c>
      <c r="H413" s="183">
        <v>11</v>
      </c>
      <c r="I413" s="183">
        <v>6</v>
      </c>
      <c r="J413" s="183">
        <f t="shared" ca="1" si="95"/>
        <v>33</v>
      </c>
      <c r="K413" s="183">
        <v>523</v>
      </c>
      <c r="L413" s="183">
        <v>244</v>
      </c>
      <c r="M413" s="183">
        <v>342</v>
      </c>
      <c r="N413" s="183">
        <v>168</v>
      </c>
      <c r="O413" s="183">
        <v>139</v>
      </c>
      <c r="P413" s="183">
        <v>87</v>
      </c>
      <c r="Q413" s="329">
        <f t="shared" ca="1" si="96"/>
        <v>1004</v>
      </c>
      <c r="R413" s="183">
        <f t="shared" ca="1" si="97"/>
        <v>499</v>
      </c>
      <c r="S413" s="183">
        <v>14</v>
      </c>
      <c r="T413" s="183">
        <v>14</v>
      </c>
      <c r="U413" s="183">
        <v>23</v>
      </c>
      <c r="V413" s="183">
        <v>17</v>
      </c>
      <c r="W413" s="183">
        <v>5</v>
      </c>
      <c r="X413" s="183">
        <v>3</v>
      </c>
      <c r="Y413" s="183">
        <f t="shared" ca="1" si="98"/>
        <v>42</v>
      </c>
      <c r="Z413" s="183">
        <f t="shared" ca="1" si="99"/>
        <v>34</v>
      </c>
      <c r="AA413" s="14"/>
    </row>
    <row r="414" spans="1:27" ht="15" customHeight="1" x14ac:dyDescent="0.25">
      <c r="A414" s="183"/>
      <c r="B414" s="183" t="s">
        <v>557</v>
      </c>
      <c r="C414" s="183">
        <v>12</v>
      </c>
      <c r="D414" s="183" t="s">
        <v>196</v>
      </c>
      <c r="E414" s="183" t="s">
        <v>561</v>
      </c>
      <c r="F414" s="183">
        <v>160</v>
      </c>
      <c r="G414" s="183">
        <v>10</v>
      </c>
      <c r="H414" s="183">
        <v>8</v>
      </c>
      <c r="I414" s="183">
        <v>3</v>
      </c>
      <c r="J414" s="183">
        <f t="shared" ca="1" si="95"/>
        <v>21</v>
      </c>
      <c r="K414" s="183">
        <v>306</v>
      </c>
      <c r="L414" s="183">
        <v>156</v>
      </c>
      <c r="M414" s="183">
        <v>179</v>
      </c>
      <c r="N414" s="183">
        <v>89</v>
      </c>
      <c r="O414" s="183">
        <v>83</v>
      </c>
      <c r="P414" s="183">
        <v>44</v>
      </c>
      <c r="Q414" s="329">
        <f t="shared" ca="1" si="96"/>
        <v>568</v>
      </c>
      <c r="R414" s="183">
        <f t="shared" ca="1" si="97"/>
        <v>289</v>
      </c>
      <c r="S414" s="183">
        <v>10</v>
      </c>
      <c r="T414" s="183">
        <v>10</v>
      </c>
      <c r="U414" s="183">
        <v>13</v>
      </c>
      <c r="V414" s="183">
        <v>9</v>
      </c>
      <c r="W414" s="183">
        <v>8</v>
      </c>
      <c r="X414" s="183">
        <v>8</v>
      </c>
      <c r="Y414" s="183">
        <f t="shared" ca="1" si="98"/>
        <v>31</v>
      </c>
      <c r="Z414" s="183">
        <f t="shared" ca="1" si="99"/>
        <v>27</v>
      </c>
      <c r="AA414" s="14"/>
    </row>
    <row r="415" spans="1:27" ht="15" customHeight="1" x14ac:dyDescent="0.25">
      <c r="A415" s="183"/>
      <c r="B415" s="183" t="s">
        <v>557</v>
      </c>
      <c r="C415" s="183">
        <v>12</v>
      </c>
      <c r="D415" s="183" t="s">
        <v>196</v>
      </c>
      <c r="E415" s="183" t="s">
        <v>562</v>
      </c>
      <c r="F415" s="183">
        <v>45</v>
      </c>
      <c r="G415" s="183">
        <v>8</v>
      </c>
      <c r="H415" s="183">
        <v>4</v>
      </c>
      <c r="I415" s="183">
        <v>3</v>
      </c>
      <c r="J415" s="183">
        <f t="shared" ca="1" si="95"/>
        <v>15</v>
      </c>
      <c r="K415" s="183">
        <v>199</v>
      </c>
      <c r="L415" s="183">
        <v>98</v>
      </c>
      <c r="M415" s="183">
        <v>110</v>
      </c>
      <c r="N415" s="183">
        <v>56</v>
      </c>
      <c r="O415" s="183">
        <v>41</v>
      </c>
      <c r="P415" s="183">
        <v>23</v>
      </c>
      <c r="Q415" s="329">
        <f t="shared" ca="1" si="96"/>
        <v>350</v>
      </c>
      <c r="R415" s="183">
        <f t="shared" ca="1" si="97"/>
        <v>177</v>
      </c>
      <c r="S415" s="183">
        <v>8</v>
      </c>
      <c r="T415" s="183">
        <v>8</v>
      </c>
      <c r="U415" s="183">
        <v>10</v>
      </c>
      <c r="V415" s="183">
        <v>8</v>
      </c>
      <c r="W415" s="183">
        <v>3</v>
      </c>
      <c r="X415" s="183">
        <v>2</v>
      </c>
      <c r="Y415" s="183">
        <f t="shared" ca="1" si="98"/>
        <v>21</v>
      </c>
      <c r="Z415" s="183">
        <f t="shared" ca="1" si="99"/>
        <v>18</v>
      </c>
      <c r="AA415" s="14"/>
    </row>
    <row r="416" spans="1:27" ht="15" customHeight="1" x14ac:dyDescent="0.25">
      <c r="A416" s="183"/>
      <c r="B416" s="183" t="s">
        <v>557</v>
      </c>
      <c r="C416" s="183">
        <v>12</v>
      </c>
      <c r="D416" s="183" t="s">
        <v>196</v>
      </c>
      <c r="E416" s="183" t="s">
        <v>563</v>
      </c>
      <c r="F416" s="183">
        <v>90</v>
      </c>
      <c r="G416" s="183">
        <v>14</v>
      </c>
      <c r="H416" s="183">
        <v>9</v>
      </c>
      <c r="I416" s="183">
        <v>6</v>
      </c>
      <c r="J416" s="183">
        <f t="shared" ca="1" si="95"/>
        <v>29</v>
      </c>
      <c r="K416" s="183">
        <v>390</v>
      </c>
      <c r="L416" s="183">
        <v>199</v>
      </c>
      <c r="M416" s="183">
        <v>255</v>
      </c>
      <c r="N416" s="183">
        <v>126</v>
      </c>
      <c r="O416" s="183">
        <v>113</v>
      </c>
      <c r="P416" s="183">
        <v>66</v>
      </c>
      <c r="Q416" s="329">
        <f t="shared" ca="1" si="96"/>
        <v>758</v>
      </c>
      <c r="R416" s="183">
        <f t="shared" ca="1" si="97"/>
        <v>391</v>
      </c>
      <c r="S416" s="183">
        <v>14</v>
      </c>
      <c r="T416" s="183">
        <v>14</v>
      </c>
      <c r="U416" s="183">
        <v>11</v>
      </c>
      <c r="V416" s="183">
        <v>7</v>
      </c>
      <c r="W416" s="183">
        <v>11</v>
      </c>
      <c r="X416" s="183">
        <v>8</v>
      </c>
      <c r="Y416" s="183">
        <f t="shared" ca="1" si="98"/>
        <v>36</v>
      </c>
      <c r="Z416" s="183">
        <f t="shared" ca="1" si="99"/>
        <v>29</v>
      </c>
      <c r="AA416" s="14"/>
    </row>
    <row r="417" spans="1:27" ht="15" customHeight="1" x14ac:dyDescent="0.25">
      <c r="A417" s="183"/>
      <c r="B417" s="183" t="s">
        <v>557</v>
      </c>
      <c r="C417" s="183">
        <v>12</v>
      </c>
      <c r="D417" s="183" t="s">
        <v>196</v>
      </c>
      <c r="E417" s="183" t="s">
        <v>564</v>
      </c>
      <c r="F417" s="183">
        <v>65</v>
      </c>
      <c r="G417" s="183">
        <v>6</v>
      </c>
      <c r="H417" s="183">
        <v>4</v>
      </c>
      <c r="I417" s="183">
        <v>3</v>
      </c>
      <c r="J417" s="183">
        <f t="shared" ca="1" si="95"/>
        <v>13</v>
      </c>
      <c r="K417" s="183">
        <v>142</v>
      </c>
      <c r="L417" s="183">
        <v>64</v>
      </c>
      <c r="M417" s="183">
        <v>93</v>
      </c>
      <c r="N417" s="183">
        <v>48</v>
      </c>
      <c r="O417" s="183">
        <v>34</v>
      </c>
      <c r="P417" s="183">
        <v>18</v>
      </c>
      <c r="Q417" s="329">
        <f t="shared" ca="1" si="96"/>
        <v>269</v>
      </c>
      <c r="R417" s="183">
        <f t="shared" ca="1" si="97"/>
        <v>130</v>
      </c>
      <c r="S417" s="183">
        <v>6</v>
      </c>
      <c r="T417" s="183">
        <v>6</v>
      </c>
      <c r="U417" s="183">
        <v>8</v>
      </c>
      <c r="V417" s="183">
        <v>5</v>
      </c>
      <c r="W417" s="183">
        <v>8</v>
      </c>
      <c r="X417" s="183">
        <v>8</v>
      </c>
      <c r="Y417" s="183">
        <f t="shared" ca="1" si="98"/>
        <v>22</v>
      </c>
      <c r="Z417" s="183">
        <f t="shared" ca="1" si="99"/>
        <v>19</v>
      </c>
      <c r="AA417" s="14"/>
    </row>
    <row r="418" spans="1:27" ht="15" customHeight="1" x14ac:dyDescent="0.25">
      <c r="A418" s="183"/>
      <c r="B418" s="183" t="s">
        <v>557</v>
      </c>
      <c r="C418" s="183">
        <v>12</v>
      </c>
      <c r="D418" s="183" t="s">
        <v>196</v>
      </c>
      <c r="E418" s="183" t="s">
        <v>565</v>
      </c>
      <c r="F418" s="183">
        <v>47</v>
      </c>
      <c r="G418" s="183">
        <v>9</v>
      </c>
      <c r="H418" s="183">
        <v>6</v>
      </c>
      <c r="I418" s="183">
        <v>3</v>
      </c>
      <c r="J418" s="183">
        <f t="shared" ca="1" si="95"/>
        <v>18</v>
      </c>
      <c r="K418" s="183">
        <v>266</v>
      </c>
      <c r="L418" s="183">
        <v>149</v>
      </c>
      <c r="M418" s="183">
        <v>176</v>
      </c>
      <c r="N418" s="183">
        <v>84</v>
      </c>
      <c r="O418" s="183">
        <v>68</v>
      </c>
      <c r="P418" s="183">
        <v>40</v>
      </c>
      <c r="Q418" s="329">
        <f t="shared" ca="1" si="96"/>
        <v>510</v>
      </c>
      <c r="R418" s="183">
        <f t="shared" ca="1" si="97"/>
        <v>273</v>
      </c>
      <c r="S418" s="183">
        <v>9</v>
      </c>
      <c r="T418" s="183">
        <v>9</v>
      </c>
      <c r="U418" s="183">
        <v>4</v>
      </c>
      <c r="V418" s="183">
        <v>3</v>
      </c>
      <c r="W418" s="183">
        <v>12</v>
      </c>
      <c r="X418" s="183">
        <v>8</v>
      </c>
      <c r="Y418" s="183">
        <f t="shared" ca="1" si="98"/>
        <v>25</v>
      </c>
      <c r="Z418" s="183">
        <f t="shared" ca="1" si="99"/>
        <v>20</v>
      </c>
      <c r="AA418" s="14"/>
    </row>
    <row r="419" spans="1:27" ht="15" customHeight="1" x14ac:dyDescent="0.25">
      <c r="A419" s="183"/>
      <c r="B419" s="183" t="s">
        <v>557</v>
      </c>
      <c r="C419" s="183">
        <v>12</v>
      </c>
      <c r="D419" s="183" t="s">
        <v>196</v>
      </c>
      <c r="E419" s="183" t="s">
        <v>566</v>
      </c>
      <c r="F419" s="183">
        <v>200</v>
      </c>
      <c r="G419" s="183">
        <v>16</v>
      </c>
      <c r="H419" s="183">
        <v>15</v>
      </c>
      <c r="I419" s="183">
        <v>11</v>
      </c>
      <c r="J419" s="183">
        <f t="shared" ca="1" si="95"/>
        <v>42</v>
      </c>
      <c r="K419" s="183">
        <v>514</v>
      </c>
      <c r="L419" s="183">
        <v>251</v>
      </c>
      <c r="M419" s="183">
        <v>356</v>
      </c>
      <c r="N419" s="183">
        <v>170</v>
      </c>
      <c r="O419" s="183">
        <v>249</v>
      </c>
      <c r="P419" s="183">
        <v>136</v>
      </c>
      <c r="Q419" s="329">
        <f t="shared" ca="1" si="96"/>
        <v>1119</v>
      </c>
      <c r="R419" s="183">
        <f t="shared" ca="1" si="97"/>
        <v>557</v>
      </c>
      <c r="S419" s="183">
        <v>19</v>
      </c>
      <c r="T419" s="183">
        <v>17</v>
      </c>
      <c r="U419" s="183">
        <v>24</v>
      </c>
      <c r="V419" s="183">
        <v>17</v>
      </c>
      <c r="W419" s="183">
        <v>18</v>
      </c>
      <c r="X419" s="183">
        <v>15</v>
      </c>
      <c r="Y419" s="183">
        <f t="shared" ca="1" si="98"/>
        <v>61</v>
      </c>
      <c r="Z419" s="183">
        <f t="shared" ca="1" si="99"/>
        <v>49</v>
      </c>
      <c r="AA419" s="14"/>
    </row>
    <row r="420" spans="1:27" ht="15" customHeight="1" x14ac:dyDescent="0.25">
      <c r="A420" s="183"/>
      <c r="B420" s="183" t="s">
        <v>557</v>
      </c>
      <c r="C420" s="183">
        <v>12</v>
      </c>
      <c r="D420" s="183" t="s">
        <v>196</v>
      </c>
      <c r="E420" s="183" t="s">
        <v>567</v>
      </c>
      <c r="F420" s="183">
        <v>222</v>
      </c>
      <c r="G420" s="183">
        <v>10</v>
      </c>
      <c r="H420" s="183">
        <v>8</v>
      </c>
      <c r="I420" s="183">
        <v>5</v>
      </c>
      <c r="J420" s="183">
        <f t="shared" ca="1" si="95"/>
        <v>23</v>
      </c>
      <c r="K420" s="183">
        <v>235</v>
      </c>
      <c r="L420" s="183">
        <v>105</v>
      </c>
      <c r="M420" s="183">
        <v>155</v>
      </c>
      <c r="N420" s="183">
        <v>66</v>
      </c>
      <c r="O420" s="183">
        <v>94</v>
      </c>
      <c r="P420" s="183">
        <v>45</v>
      </c>
      <c r="Q420" s="329">
        <f t="shared" ca="1" si="96"/>
        <v>484</v>
      </c>
      <c r="R420" s="183">
        <f t="shared" ca="1" si="97"/>
        <v>216</v>
      </c>
      <c r="S420" s="183">
        <v>10</v>
      </c>
      <c r="T420" s="183">
        <v>9</v>
      </c>
      <c r="U420" s="183">
        <v>6</v>
      </c>
      <c r="V420" s="183">
        <v>3</v>
      </c>
      <c r="W420" s="183">
        <v>14</v>
      </c>
      <c r="X420" s="183">
        <v>9</v>
      </c>
      <c r="Y420" s="183">
        <f t="shared" ca="1" si="98"/>
        <v>30</v>
      </c>
      <c r="Z420" s="183">
        <f t="shared" ca="1" si="99"/>
        <v>21</v>
      </c>
      <c r="AA420" s="14"/>
    </row>
    <row r="421" spans="1:27" ht="15" customHeight="1" x14ac:dyDescent="0.25">
      <c r="A421" s="183"/>
      <c r="B421" s="183" t="s">
        <v>557</v>
      </c>
      <c r="C421" s="183">
        <v>12</v>
      </c>
      <c r="D421" s="183" t="s">
        <v>196</v>
      </c>
      <c r="E421" s="183" t="s">
        <v>568</v>
      </c>
      <c r="F421" s="183">
        <v>220</v>
      </c>
      <c r="G421" s="183">
        <v>25</v>
      </c>
      <c r="H421" s="183">
        <v>17</v>
      </c>
      <c r="I421" s="183">
        <v>6</v>
      </c>
      <c r="J421" s="183">
        <f t="shared" ca="1" si="95"/>
        <v>48</v>
      </c>
      <c r="K421" s="183">
        <v>871</v>
      </c>
      <c r="L421" s="183">
        <v>443</v>
      </c>
      <c r="M421" s="183">
        <v>579</v>
      </c>
      <c r="N421" s="183">
        <v>280</v>
      </c>
      <c r="O421" s="183">
        <v>208</v>
      </c>
      <c r="P421" s="183">
        <v>112</v>
      </c>
      <c r="Q421" s="329">
        <f t="shared" ca="1" si="96"/>
        <v>1658</v>
      </c>
      <c r="R421" s="183">
        <f t="shared" ca="1" si="97"/>
        <v>835</v>
      </c>
      <c r="S421" s="183">
        <v>25</v>
      </c>
      <c r="T421" s="183">
        <v>23</v>
      </c>
      <c r="U421" s="183">
        <v>38</v>
      </c>
      <c r="V421" s="183">
        <v>31</v>
      </c>
      <c r="W421" s="183"/>
      <c r="X421" s="183"/>
      <c r="Y421" s="183">
        <f t="shared" ca="1" si="98"/>
        <v>63</v>
      </c>
      <c r="Z421" s="183">
        <f t="shared" ca="1" si="99"/>
        <v>54</v>
      </c>
      <c r="AA421" s="14"/>
    </row>
    <row r="422" spans="1:27" ht="15" customHeight="1" x14ac:dyDescent="0.25">
      <c r="A422" s="183"/>
      <c r="B422" s="183" t="s">
        <v>557</v>
      </c>
      <c r="C422" s="183">
        <v>12</v>
      </c>
      <c r="D422" s="183" t="s">
        <v>196</v>
      </c>
      <c r="E422" s="183" t="s">
        <v>569</v>
      </c>
      <c r="F422" s="183">
        <v>175</v>
      </c>
      <c r="G422" s="183">
        <v>5</v>
      </c>
      <c r="H422" s="183">
        <v>4</v>
      </c>
      <c r="I422" s="183">
        <v>3</v>
      </c>
      <c r="J422" s="183">
        <f t="shared" ca="1" si="95"/>
        <v>12</v>
      </c>
      <c r="K422" s="183">
        <v>127</v>
      </c>
      <c r="L422" s="183">
        <v>60</v>
      </c>
      <c r="M422" s="183">
        <v>85</v>
      </c>
      <c r="N422" s="183">
        <v>34</v>
      </c>
      <c r="O422" s="183">
        <v>47</v>
      </c>
      <c r="P422" s="183">
        <v>21</v>
      </c>
      <c r="Q422" s="329">
        <f t="shared" ca="1" si="96"/>
        <v>259</v>
      </c>
      <c r="R422" s="183">
        <f t="shared" ca="1" si="97"/>
        <v>115</v>
      </c>
      <c r="S422" s="183">
        <v>5</v>
      </c>
      <c r="T422" s="183">
        <v>5</v>
      </c>
      <c r="U422" s="183">
        <v>3</v>
      </c>
      <c r="V422" s="183">
        <v>2</v>
      </c>
      <c r="W422" s="183">
        <v>9</v>
      </c>
      <c r="X422" s="183">
        <v>7</v>
      </c>
      <c r="Y422" s="183">
        <f t="shared" ca="1" si="98"/>
        <v>17</v>
      </c>
      <c r="Z422" s="183">
        <f t="shared" ca="1" si="99"/>
        <v>14</v>
      </c>
      <c r="AA422" s="14"/>
    </row>
    <row r="423" spans="1:27" ht="15" customHeight="1" x14ac:dyDescent="0.25">
      <c r="A423" s="183"/>
      <c r="B423" s="183" t="s">
        <v>557</v>
      </c>
      <c r="C423" s="183">
        <v>12</v>
      </c>
      <c r="D423" s="183" t="s">
        <v>196</v>
      </c>
      <c r="E423" s="183" t="s">
        <v>570</v>
      </c>
      <c r="F423" s="183">
        <v>250</v>
      </c>
      <c r="G423" s="183">
        <v>5</v>
      </c>
      <c r="H423" s="183">
        <v>4</v>
      </c>
      <c r="I423" s="183">
        <v>3</v>
      </c>
      <c r="J423" s="183">
        <f t="shared" ca="1" si="95"/>
        <v>12</v>
      </c>
      <c r="K423" s="183">
        <v>122</v>
      </c>
      <c r="L423" s="183">
        <v>64</v>
      </c>
      <c r="M423" s="183">
        <v>102</v>
      </c>
      <c r="N423" s="183">
        <v>50</v>
      </c>
      <c r="O423" s="183">
        <v>47</v>
      </c>
      <c r="P423" s="183">
        <v>24</v>
      </c>
      <c r="Q423" s="329">
        <f t="shared" ca="1" si="96"/>
        <v>271</v>
      </c>
      <c r="R423" s="183">
        <f t="shared" ca="1" si="97"/>
        <v>138</v>
      </c>
      <c r="S423" s="183">
        <v>5</v>
      </c>
      <c r="T423" s="183">
        <v>5</v>
      </c>
      <c r="U423" s="183">
        <v>4</v>
      </c>
      <c r="V423" s="183">
        <v>2</v>
      </c>
      <c r="W423" s="183">
        <v>7</v>
      </c>
      <c r="X423" s="183">
        <v>6</v>
      </c>
      <c r="Y423" s="183">
        <f t="shared" ca="1" si="98"/>
        <v>16</v>
      </c>
      <c r="Z423" s="183">
        <f t="shared" ca="1" si="99"/>
        <v>13</v>
      </c>
      <c r="AA423" s="14"/>
    </row>
    <row r="424" spans="1:27" ht="15" customHeight="1" x14ac:dyDescent="0.25">
      <c r="A424" s="183"/>
      <c r="B424" s="183" t="s">
        <v>557</v>
      </c>
      <c r="C424" s="183">
        <v>12</v>
      </c>
      <c r="D424" s="183" t="s">
        <v>196</v>
      </c>
      <c r="E424" s="183" t="s">
        <v>571</v>
      </c>
      <c r="F424" s="183">
        <v>260</v>
      </c>
      <c r="G424" s="183">
        <v>5</v>
      </c>
      <c r="H424" s="183">
        <v>6</v>
      </c>
      <c r="I424" s="183">
        <v>3</v>
      </c>
      <c r="J424" s="183">
        <f t="shared" ca="1" si="95"/>
        <v>14</v>
      </c>
      <c r="K424" s="183">
        <v>161</v>
      </c>
      <c r="L424" s="183">
        <v>68</v>
      </c>
      <c r="M424" s="183">
        <v>126</v>
      </c>
      <c r="N424" s="183">
        <v>57</v>
      </c>
      <c r="O424" s="183">
        <v>45</v>
      </c>
      <c r="P424" s="183">
        <v>25</v>
      </c>
      <c r="Q424" s="329">
        <f t="shared" ca="1" si="96"/>
        <v>332</v>
      </c>
      <c r="R424" s="183">
        <f t="shared" ca="1" si="97"/>
        <v>150</v>
      </c>
      <c r="S424" s="183">
        <v>5</v>
      </c>
      <c r="T424" s="183">
        <v>5</v>
      </c>
      <c r="U424" s="183">
        <v>2</v>
      </c>
      <c r="V424" s="183">
        <v>2</v>
      </c>
      <c r="W424" s="183">
        <v>11</v>
      </c>
      <c r="X424" s="183">
        <v>9</v>
      </c>
      <c r="Y424" s="183">
        <f t="shared" ca="1" si="98"/>
        <v>18</v>
      </c>
      <c r="Z424" s="183">
        <f t="shared" ca="1" si="99"/>
        <v>16</v>
      </c>
      <c r="AA424" s="14"/>
    </row>
    <row r="425" spans="1:27" ht="15" customHeight="1" x14ac:dyDescent="0.25">
      <c r="A425" s="183"/>
      <c r="B425" s="183" t="s">
        <v>557</v>
      </c>
      <c r="C425" s="183">
        <v>12</v>
      </c>
      <c r="D425" s="183" t="s">
        <v>196</v>
      </c>
      <c r="E425" s="183" t="s">
        <v>572</v>
      </c>
      <c r="F425" s="183">
        <v>150</v>
      </c>
      <c r="G425" s="183">
        <v>5</v>
      </c>
      <c r="H425" s="183">
        <v>4</v>
      </c>
      <c r="I425" s="183">
        <v>3</v>
      </c>
      <c r="J425" s="183">
        <f t="shared" ca="1" si="95"/>
        <v>12</v>
      </c>
      <c r="K425" s="183">
        <v>140</v>
      </c>
      <c r="L425" s="183">
        <v>53</v>
      </c>
      <c r="M425" s="183">
        <v>101</v>
      </c>
      <c r="N425" s="183">
        <v>58</v>
      </c>
      <c r="O425" s="183">
        <v>43</v>
      </c>
      <c r="P425" s="183">
        <v>23</v>
      </c>
      <c r="Q425" s="329">
        <f t="shared" ca="1" si="96"/>
        <v>284</v>
      </c>
      <c r="R425" s="183">
        <f t="shared" ca="1" si="97"/>
        <v>134</v>
      </c>
      <c r="S425" s="183">
        <v>5</v>
      </c>
      <c r="T425" s="183">
        <v>5</v>
      </c>
      <c r="U425" s="183">
        <v>5</v>
      </c>
      <c r="V425" s="183">
        <v>5</v>
      </c>
      <c r="W425" s="183">
        <v>6</v>
      </c>
      <c r="X425" s="183">
        <v>4</v>
      </c>
      <c r="Y425" s="183">
        <f t="shared" ca="1" si="98"/>
        <v>16</v>
      </c>
      <c r="Z425" s="183">
        <f t="shared" ca="1" si="99"/>
        <v>14</v>
      </c>
      <c r="AA425" s="14"/>
    </row>
    <row r="426" spans="1:27" ht="15" customHeight="1" x14ac:dyDescent="0.25">
      <c r="A426" s="183"/>
      <c r="B426" s="183" t="s">
        <v>557</v>
      </c>
      <c r="C426" s="183">
        <v>12</v>
      </c>
      <c r="D426" s="183" t="s">
        <v>196</v>
      </c>
      <c r="E426" s="183" t="s">
        <v>573</v>
      </c>
      <c r="F426" s="183">
        <v>200</v>
      </c>
      <c r="G426" s="183">
        <v>5</v>
      </c>
      <c r="H426" s="183">
        <v>4</v>
      </c>
      <c r="I426" s="183">
        <v>3</v>
      </c>
      <c r="J426" s="183">
        <f t="shared" ca="1" si="95"/>
        <v>12</v>
      </c>
      <c r="K426" s="183">
        <v>151</v>
      </c>
      <c r="L426" s="183">
        <v>76</v>
      </c>
      <c r="M426" s="183">
        <v>99</v>
      </c>
      <c r="N426" s="183">
        <v>37</v>
      </c>
      <c r="O426" s="183">
        <v>64</v>
      </c>
      <c r="P426" s="183">
        <v>31</v>
      </c>
      <c r="Q426" s="329">
        <f t="shared" ca="1" si="96"/>
        <v>314</v>
      </c>
      <c r="R426" s="183">
        <f t="shared" ca="1" si="97"/>
        <v>144</v>
      </c>
      <c r="S426" s="183">
        <v>6</v>
      </c>
      <c r="T426" s="183">
        <v>4</v>
      </c>
      <c r="U426" s="183"/>
      <c r="V426" s="183"/>
      <c r="W426" s="183">
        <v>14</v>
      </c>
      <c r="X426" s="183">
        <v>12</v>
      </c>
      <c r="Y426" s="183">
        <f t="shared" ca="1" si="98"/>
        <v>20</v>
      </c>
      <c r="Z426" s="183">
        <f t="shared" ca="1" si="99"/>
        <v>16</v>
      </c>
      <c r="AA426" s="14"/>
    </row>
    <row r="427" spans="1:27" ht="15" customHeight="1" x14ac:dyDescent="0.25">
      <c r="A427" s="183"/>
      <c r="B427" s="183" t="s">
        <v>557</v>
      </c>
      <c r="C427" s="183">
        <v>12</v>
      </c>
      <c r="D427" s="318" t="s">
        <v>190</v>
      </c>
      <c r="E427" s="318" t="s">
        <v>574</v>
      </c>
      <c r="F427" s="183"/>
      <c r="G427" s="183"/>
      <c r="H427" s="183">
        <v>4</v>
      </c>
      <c r="I427" s="183">
        <v>3</v>
      </c>
      <c r="J427" s="183">
        <f t="shared" ca="1" si="95"/>
        <v>7</v>
      </c>
      <c r="K427" s="183"/>
      <c r="L427" s="183"/>
      <c r="M427" s="183">
        <v>31</v>
      </c>
      <c r="N427" s="183">
        <v>8</v>
      </c>
      <c r="O427" s="183">
        <v>50</v>
      </c>
      <c r="P427" s="183">
        <v>21</v>
      </c>
      <c r="Q427" s="329">
        <f t="shared" ca="1" si="96"/>
        <v>81</v>
      </c>
      <c r="R427" s="183">
        <f t="shared" ca="1" si="97"/>
        <v>29</v>
      </c>
      <c r="S427" s="183"/>
      <c r="T427" s="183"/>
      <c r="U427" s="183">
        <v>7</v>
      </c>
      <c r="V427" s="183">
        <v>5</v>
      </c>
      <c r="W427" s="183">
        <v>12</v>
      </c>
      <c r="X427" s="183">
        <v>7</v>
      </c>
      <c r="Y427" s="183">
        <f t="shared" ca="1" si="98"/>
        <v>19</v>
      </c>
      <c r="Z427" s="183">
        <f t="shared" ca="1" si="99"/>
        <v>12</v>
      </c>
      <c r="AA427" s="14"/>
    </row>
    <row r="428" spans="1:27" ht="15" customHeight="1" x14ac:dyDescent="0.25">
      <c r="A428" s="183"/>
      <c r="B428" s="183" t="s">
        <v>557</v>
      </c>
      <c r="C428" s="183">
        <v>12</v>
      </c>
      <c r="D428" s="318" t="s">
        <v>190</v>
      </c>
      <c r="E428" s="318" t="s">
        <v>575</v>
      </c>
      <c r="F428" s="183"/>
      <c r="G428" s="183">
        <v>23</v>
      </c>
      <c r="H428" s="183">
        <v>16</v>
      </c>
      <c r="I428" s="183">
        <v>12</v>
      </c>
      <c r="J428" s="183">
        <f t="shared" ca="1" si="95"/>
        <v>51</v>
      </c>
      <c r="K428" s="183">
        <v>769</v>
      </c>
      <c r="L428" s="183">
        <v>364</v>
      </c>
      <c r="M428" s="183">
        <v>496</v>
      </c>
      <c r="N428" s="183">
        <v>258</v>
      </c>
      <c r="O428" s="183">
        <v>316</v>
      </c>
      <c r="P428" s="183">
        <v>165</v>
      </c>
      <c r="Q428" s="329">
        <f t="shared" ca="1" si="96"/>
        <v>1581</v>
      </c>
      <c r="R428" s="183">
        <f t="shared" ca="1" si="97"/>
        <v>787</v>
      </c>
      <c r="S428" s="183">
        <v>23</v>
      </c>
      <c r="T428" s="183">
        <v>23</v>
      </c>
      <c r="U428" s="183">
        <v>26</v>
      </c>
      <c r="V428" s="183">
        <v>19</v>
      </c>
      <c r="W428" s="183">
        <v>23</v>
      </c>
      <c r="X428" s="183">
        <v>19</v>
      </c>
      <c r="Y428" s="183">
        <f t="shared" ca="1" si="98"/>
        <v>72</v>
      </c>
      <c r="Z428" s="183">
        <f t="shared" ca="1" si="99"/>
        <v>61</v>
      </c>
      <c r="AA428" s="14"/>
    </row>
    <row r="429" spans="1:27" ht="15" customHeight="1" x14ac:dyDescent="0.25">
      <c r="A429" s="183"/>
      <c r="B429" s="183" t="s">
        <v>557</v>
      </c>
      <c r="C429" s="183">
        <v>12</v>
      </c>
      <c r="D429" s="318" t="s">
        <v>190</v>
      </c>
      <c r="E429" s="318" t="s">
        <v>576</v>
      </c>
      <c r="F429" s="183">
        <v>1</v>
      </c>
      <c r="G429" s="183">
        <v>17</v>
      </c>
      <c r="H429" s="183">
        <v>10</v>
      </c>
      <c r="I429" s="183">
        <v>6</v>
      </c>
      <c r="J429" s="183">
        <f t="shared" ca="1" si="95"/>
        <v>33</v>
      </c>
      <c r="K429" s="183">
        <v>582</v>
      </c>
      <c r="L429" s="183">
        <v>298</v>
      </c>
      <c r="M429" s="183">
        <v>289</v>
      </c>
      <c r="N429" s="183">
        <v>132</v>
      </c>
      <c r="O429" s="183">
        <v>135</v>
      </c>
      <c r="P429" s="183">
        <v>71</v>
      </c>
      <c r="Q429" s="329">
        <f t="shared" ca="1" si="96"/>
        <v>1006</v>
      </c>
      <c r="R429" s="183">
        <f t="shared" ca="1" si="97"/>
        <v>501</v>
      </c>
      <c r="S429" s="183">
        <v>17</v>
      </c>
      <c r="T429" s="183">
        <v>17</v>
      </c>
      <c r="U429" s="183">
        <v>29</v>
      </c>
      <c r="V429" s="183">
        <v>22</v>
      </c>
      <c r="W429" s="183"/>
      <c r="X429" s="183"/>
      <c r="Y429" s="183">
        <f t="shared" ca="1" si="98"/>
        <v>46</v>
      </c>
      <c r="Z429" s="183">
        <f t="shared" ca="1" si="99"/>
        <v>39</v>
      </c>
      <c r="AA429" s="14"/>
    </row>
    <row r="430" spans="1:27" ht="15" customHeight="1" x14ac:dyDescent="0.25">
      <c r="A430" s="183"/>
      <c r="B430" s="183" t="s">
        <v>557</v>
      </c>
      <c r="C430" s="183">
        <v>12</v>
      </c>
      <c r="D430" s="318" t="s">
        <v>190</v>
      </c>
      <c r="E430" s="318" t="s">
        <v>577</v>
      </c>
      <c r="F430" s="183">
        <v>1</v>
      </c>
      <c r="G430" s="183">
        <v>10</v>
      </c>
      <c r="H430" s="183">
        <v>7</v>
      </c>
      <c r="I430" s="183">
        <v>3</v>
      </c>
      <c r="J430" s="183">
        <f t="shared" ca="1" si="95"/>
        <v>20</v>
      </c>
      <c r="K430" s="183">
        <v>281</v>
      </c>
      <c r="L430" s="183">
        <v>130</v>
      </c>
      <c r="M430" s="183">
        <v>163</v>
      </c>
      <c r="N430" s="183">
        <v>72</v>
      </c>
      <c r="O430" s="183">
        <v>58</v>
      </c>
      <c r="P430" s="183">
        <v>35</v>
      </c>
      <c r="Q430" s="329">
        <f t="shared" ca="1" si="96"/>
        <v>502</v>
      </c>
      <c r="R430" s="183">
        <f t="shared" ca="1" si="97"/>
        <v>237</v>
      </c>
      <c r="S430" s="183">
        <v>10</v>
      </c>
      <c r="T430" s="183">
        <v>9</v>
      </c>
      <c r="U430" s="183">
        <v>9</v>
      </c>
      <c r="V430" s="183">
        <v>2</v>
      </c>
      <c r="W430" s="183">
        <v>8</v>
      </c>
      <c r="X430" s="183">
        <v>8</v>
      </c>
      <c r="Y430" s="183">
        <f t="shared" ca="1" si="98"/>
        <v>27</v>
      </c>
      <c r="Z430" s="183">
        <f t="shared" ca="1" si="99"/>
        <v>19</v>
      </c>
      <c r="AA430" s="14"/>
    </row>
    <row r="431" spans="1:27" ht="15" customHeight="1" x14ac:dyDescent="0.25">
      <c r="A431" s="183"/>
      <c r="B431" s="183" t="s">
        <v>557</v>
      </c>
      <c r="C431" s="183">
        <v>12</v>
      </c>
      <c r="D431" s="318" t="s">
        <v>190</v>
      </c>
      <c r="E431" s="318" t="s">
        <v>578</v>
      </c>
      <c r="F431" s="183">
        <v>1</v>
      </c>
      <c r="G431" s="183">
        <v>15</v>
      </c>
      <c r="H431" s="183">
        <v>12</v>
      </c>
      <c r="I431" s="183">
        <v>6</v>
      </c>
      <c r="J431" s="183">
        <f t="shared" ca="1" si="95"/>
        <v>33</v>
      </c>
      <c r="K431" s="183">
        <v>489</v>
      </c>
      <c r="L431" s="183">
        <v>228</v>
      </c>
      <c r="M431" s="183">
        <v>349</v>
      </c>
      <c r="N431" s="183">
        <v>185</v>
      </c>
      <c r="O431" s="183">
        <v>173</v>
      </c>
      <c r="P431" s="183">
        <v>83</v>
      </c>
      <c r="Q431" s="329">
        <f t="shared" ca="1" si="96"/>
        <v>1011</v>
      </c>
      <c r="R431" s="183">
        <f t="shared" ca="1" si="97"/>
        <v>496</v>
      </c>
      <c r="S431" s="183">
        <v>16</v>
      </c>
      <c r="T431" s="183">
        <v>15</v>
      </c>
      <c r="U431" s="183">
        <v>22</v>
      </c>
      <c r="V431" s="183">
        <v>16</v>
      </c>
      <c r="W431" s="183">
        <v>9</v>
      </c>
      <c r="X431" s="183">
        <v>6</v>
      </c>
      <c r="Y431" s="183">
        <f t="shared" ca="1" si="98"/>
        <v>47</v>
      </c>
      <c r="Z431" s="183">
        <f t="shared" ca="1" si="99"/>
        <v>37</v>
      </c>
      <c r="AA431" s="14"/>
    </row>
    <row r="432" spans="1:27" ht="15" customHeight="1" x14ac:dyDescent="0.25">
      <c r="A432" s="183"/>
      <c r="B432" s="183" t="s">
        <v>557</v>
      </c>
      <c r="C432" s="183">
        <v>12</v>
      </c>
      <c r="D432" s="318" t="s">
        <v>190</v>
      </c>
      <c r="E432" s="318" t="s">
        <v>579</v>
      </c>
      <c r="F432" s="183">
        <v>3</v>
      </c>
      <c r="G432" s="183">
        <v>5</v>
      </c>
      <c r="H432" s="183">
        <v>4</v>
      </c>
      <c r="I432" s="183">
        <v>3</v>
      </c>
      <c r="J432" s="183">
        <f t="shared" ca="1" si="95"/>
        <v>12</v>
      </c>
      <c r="K432" s="183">
        <v>107</v>
      </c>
      <c r="L432" s="183">
        <v>51</v>
      </c>
      <c r="M432" s="183">
        <v>66</v>
      </c>
      <c r="N432" s="183">
        <v>34</v>
      </c>
      <c r="O432" s="183">
        <v>40</v>
      </c>
      <c r="P432" s="183">
        <v>22</v>
      </c>
      <c r="Q432" s="329">
        <f t="shared" ca="1" si="96"/>
        <v>213</v>
      </c>
      <c r="R432" s="183">
        <f t="shared" ca="1" si="97"/>
        <v>107</v>
      </c>
      <c r="S432" s="183">
        <v>6</v>
      </c>
      <c r="T432" s="183">
        <v>4</v>
      </c>
      <c r="U432" s="183">
        <v>11</v>
      </c>
      <c r="V432" s="183">
        <v>8</v>
      </c>
      <c r="W432" s="183"/>
      <c r="X432" s="183"/>
      <c r="Y432" s="183">
        <f t="shared" ca="1" si="98"/>
        <v>17</v>
      </c>
      <c r="Z432" s="183">
        <f t="shared" ca="1" si="99"/>
        <v>12</v>
      </c>
      <c r="AA432" s="14"/>
    </row>
    <row r="433" spans="1:27" ht="15" customHeight="1" x14ac:dyDescent="0.25">
      <c r="A433" s="183"/>
      <c r="B433" s="183" t="s">
        <v>557</v>
      </c>
      <c r="C433" s="183">
        <v>12</v>
      </c>
      <c r="D433" s="318" t="s">
        <v>190</v>
      </c>
      <c r="E433" s="318" t="s">
        <v>580</v>
      </c>
      <c r="F433" s="183">
        <v>8</v>
      </c>
      <c r="G433" s="183">
        <v>10</v>
      </c>
      <c r="H433" s="183">
        <v>7</v>
      </c>
      <c r="I433" s="183">
        <v>4</v>
      </c>
      <c r="J433" s="183">
        <f t="shared" ca="1" si="95"/>
        <v>21</v>
      </c>
      <c r="K433" s="183">
        <v>283</v>
      </c>
      <c r="L433" s="183">
        <v>136</v>
      </c>
      <c r="M433" s="183">
        <v>166</v>
      </c>
      <c r="N433" s="183">
        <v>77</v>
      </c>
      <c r="O433" s="183">
        <v>78</v>
      </c>
      <c r="P433" s="183">
        <v>46</v>
      </c>
      <c r="Q433" s="329">
        <f t="shared" ca="1" si="96"/>
        <v>527</v>
      </c>
      <c r="R433" s="183">
        <f t="shared" ca="1" si="97"/>
        <v>259</v>
      </c>
      <c r="S433" s="183">
        <v>10</v>
      </c>
      <c r="T433" s="183">
        <v>10</v>
      </c>
      <c r="U433" s="183">
        <v>17</v>
      </c>
      <c r="V433" s="183">
        <v>15</v>
      </c>
      <c r="W433" s="183">
        <v>2</v>
      </c>
      <c r="X433" s="183">
        <v>2</v>
      </c>
      <c r="Y433" s="183">
        <f t="shared" ca="1" si="98"/>
        <v>29</v>
      </c>
      <c r="Z433" s="183">
        <f t="shared" ca="1" si="99"/>
        <v>27</v>
      </c>
      <c r="AA433" s="14"/>
    </row>
    <row r="434" spans="1:27" ht="15" customHeight="1" x14ac:dyDescent="0.25">
      <c r="A434" s="183"/>
      <c r="B434" s="183" t="s">
        <v>557</v>
      </c>
      <c r="C434" s="183">
        <v>5</v>
      </c>
      <c r="D434" s="183" t="s">
        <v>196</v>
      </c>
      <c r="E434" s="183" t="s">
        <v>581</v>
      </c>
      <c r="F434" s="183">
        <v>255</v>
      </c>
      <c r="G434" s="183">
        <v>5</v>
      </c>
      <c r="H434" s="183"/>
      <c r="I434" s="183"/>
      <c r="J434" s="183">
        <f t="shared" ca="1" si="95"/>
        <v>5</v>
      </c>
      <c r="K434" s="183">
        <v>40</v>
      </c>
      <c r="L434" s="183">
        <v>29</v>
      </c>
      <c r="M434" s="183"/>
      <c r="N434" s="183"/>
      <c r="O434" s="183"/>
      <c r="P434" s="183"/>
      <c r="Q434" s="329">
        <f t="shared" ca="1" si="96"/>
        <v>40</v>
      </c>
      <c r="R434" s="183">
        <f t="shared" ca="1" si="97"/>
        <v>29</v>
      </c>
      <c r="S434" s="183">
        <v>6</v>
      </c>
      <c r="T434" s="183">
        <v>5</v>
      </c>
      <c r="U434" s="183"/>
      <c r="V434" s="183"/>
      <c r="W434" s="183"/>
      <c r="X434" s="183"/>
      <c r="Y434" s="183">
        <f t="shared" ca="1" si="98"/>
        <v>6</v>
      </c>
      <c r="Z434" s="183">
        <f t="shared" ca="1" si="99"/>
        <v>5</v>
      </c>
      <c r="AA434" s="14"/>
    </row>
    <row r="435" spans="1:27" ht="15" customHeight="1" x14ac:dyDescent="0.25">
      <c r="A435" s="183"/>
      <c r="B435" s="183" t="s">
        <v>557</v>
      </c>
      <c r="C435" s="183">
        <v>12</v>
      </c>
      <c r="D435" s="183" t="s">
        <v>196</v>
      </c>
      <c r="E435" s="183" t="s">
        <v>582</v>
      </c>
      <c r="F435" s="183">
        <v>240</v>
      </c>
      <c r="G435" s="183">
        <v>10</v>
      </c>
      <c r="H435" s="183">
        <v>8</v>
      </c>
      <c r="I435" s="183">
        <v>3</v>
      </c>
      <c r="J435" s="183">
        <f t="shared" ca="1" si="95"/>
        <v>21</v>
      </c>
      <c r="K435" s="183">
        <v>293</v>
      </c>
      <c r="L435" s="183">
        <v>149</v>
      </c>
      <c r="M435" s="183">
        <v>236</v>
      </c>
      <c r="N435" s="183">
        <v>112</v>
      </c>
      <c r="O435" s="183">
        <v>70</v>
      </c>
      <c r="P435" s="183">
        <v>35</v>
      </c>
      <c r="Q435" s="329">
        <f t="shared" ca="1" si="96"/>
        <v>599</v>
      </c>
      <c r="R435" s="183">
        <f t="shared" ca="1" si="97"/>
        <v>296</v>
      </c>
      <c r="S435" s="183">
        <v>12</v>
      </c>
      <c r="T435" s="183">
        <v>10</v>
      </c>
      <c r="U435" s="183">
        <v>3</v>
      </c>
      <c r="V435" s="183">
        <v>3</v>
      </c>
      <c r="W435" s="183">
        <v>15</v>
      </c>
      <c r="X435" s="183">
        <v>11</v>
      </c>
      <c r="Y435" s="183">
        <f t="shared" ca="1" si="98"/>
        <v>30</v>
      </c>
      <c r="Z435" s="183">
        <f t="shared" ca="1" si="99"/>
        <v>24</v>
      </c>
      <c r="AA435" s="14"/>
    </row>
    <row r="436" spans="1:27" ht="15" customHeight="1" x14ac:dyDescent="0.25">
      <c r="A436" s="183"/>
      <c r="B436" s="183" t="s">
        <v>557</v>
      </c>
      <c r="C436" s="183">
        <v>12</v>
      </c>
      <c r="D436" s="183" t="s">
        <v>196</v>
      </c>
      <c r="E436" s="183" t="s">
        <v>583</v>
      </c>
      <c r="F436" s="183">
        <v>135</v>
      </c>
      <c r="G436" s="183">
        <v>7</v>
      </c>
      <c r="H436" s="183">
        <v>5</v>
      </c>
      <c r="I436" s="183">
        <v>3</v>
      </c>
      <c r="J436" s="183">
        <f t="shared" ca="1" si="95"/>
        <v>15</v>
      </c>
      <c r="K436" s="183">
        <v>189</v>
      </c>
      <c r="L436" s="183">
        <v>89</v>
      </c>
      <c r="M436" s="183">
        <v>114</v>
      </c>
      <c r="N436" s="183">
        <v>57</v>
      </c>
      <c r="O436" s="183">
        <v>51</v>
      </c>
      <c r="P436" s="183">
        <v>31</v>
      </c>
      <c r="Q436" s="329">
        <f t="shared" ca="1" si="96"/>
        <v>354</v>
      </c>
      <c r="R436" s="183">
        <f t="shared" ca="1" si="97"/>
        <v>177</v>
      </c>
      <c r="S436" s="183">
        <v>7</v>
      </c>
      <c r="T436" s="183">
        <v>7</v>
      </c>
      <c r="U436" s="183">
        <v>14</v>
      </c>
      <c r="V436" s="183">
        <v>10</v>
      </c>
      <c r="W436" s="183">
        <v>3</v>
      </c>
      <c r="X436" s="183">
        <v>2</v>
      </c>
      <c r="Y436" s="183">
        <f t="shared" ca="1" si="98"/>
        <v>24</v>
      </c>
      <c r="Z436" s="183">
        <f t="shared" ca="1" si="99"/>
        <v>19</v>
      </c>
      <c r="AA436" s="14"/>
    </row>
    <row r="437" spans="1:27" ht="15" customHeight="1" x14ac:dyDescent="0.25">
      <c r="A437" s="183"/>
      <c r="B437" s="183" t="s">
        <v>557</v>
      </c>
      <c r="C437" s="183">
        <v>12</v>
      </c>
      <c r="D437" s="183" t="s">
        <v>196</v>
      </c>
      <c r="E437" s="183" t="s">
        <v>584</v>
      </c>
      <c r="F437" s="183">
        <v>100</v>
      </c>
      <c r="G437" s="183">
        <v>5</v>
      </c>
      <c r="H437" s="183">
        <v>4</v>
      </c>
      <c r="I437" s="183">
        <v>3</v>
      </c>
      <c r="J437" s="183">
        <f t="shared" ca="1" si="95"/>
        <v>12</v>
      </c>
      <c r="K437" s="183">
        <v>164</v>
      </c>
      <c r="L437" s="183">
        <v>82</v>
      </c>
      <c r="M437" s="183">
        <v>97</v>
      </c>
      <c r="N437" s="183">
        <v>49</v>
      </c>
      <c r="O437" s="183">
        <v>37</v>
      </c>
      <c r="P437" s="183">
        <v>13</v>
      </c>
      <c r="Q437" s="329">
        <f t="shared" ca="1" si="96"/>
        <v>298</v>
      </c>
      <c r="R437" s="183">
        <f t="shared" ca="1" si="97"/>
        <v>144</v>
      </c>
      <c r="S437" s="183">
        <v>5</v>
      </c>
      <c r="T437" s="183">
        <v>5</v>
      </c>
      <c r="U437" s="183">
        <v>13</v>
      </c>
      <c r="V437" s="183">
        <v>11</v>
      </c>
      <c r="W437" s="183"/>
      <c r="X437" s="183"/>
      <c r="Y437" s="183">
        <f t="shared" ca="1" si="98"/>
        <v>18</v>
      </c>
      <c r="Z437" s="183">
        <f t="shared" ca="1" si="99"/>
        <v>16</v>
      </c>
      <c r="AA437" s="14"/>
    </row>
    <row r="438" spans="1:27" ht="15" customHeight="1" x14ac:dyDescent="0.25">
      <c r="A438" s="183"/>
      <c r="B438" s="183" t="s">
        <v>557</v>
      </c>
      <c r="C438" s="183">
        <v>12</v>
      </c>
      <c r="D438" s="183" t="s">
        <v>196</v>
      </c>
      <c r="E438" s="183" t="s">
        <v>585</v>
      </c>
      <c r="F438" s="183">
        <v>202</v>
      </c>
      <c r="G438" s="183">
        <v>11</v>
      </c>
      <c r="H438" s="183">
        <v>8</v>
      </c>
      <c r="I438" s="183">
        <v>5</v>
      </c>
      <c r="J438" s="183">
        <f t="shared" ca="1" si="95"/>
        <v>24</v>
      </c>
      <c r="K438" s="183">
        <v>246</v>
      </c>
      <c r="L438" s="183">
        <v>122</v>
      </c>
      <c r="M438" s="183">
        <v>171</v>
      </c>
      <c r="N438" s="183">
        <v>85</v>
      </c>
      <c r="O438" s="183">
        <v>97</v>
      </c>
      <c r="P438" s="183">
        <v>48</v>
      </c>
      <c r="Q438" s="329">
        <f t="shared" ca="1" si="96"/>
        <v>514</v>
      </c>
      <c r="R438" s="183">
        <f t="shared" ca="1" si="97"/>
        <v>255</v>
      </c>
      <c r="S438" s="183">
        <v>12</v>
      </c>
      <c r="T438" s="183">
        <v>12</v>
      </c>
      <c r="U438" s="183">
        <v>9</v>
      </c>
      <c r="V438" s="183">
        <v>9</v>
      </c>
      <c r="W438" s="183">
        <v>10</v>
      </c>
      <c r="X438" s="183">
        <v>7</v>
      </c>
      <c r="Y438" s="183">
        <f t="shared" ca="1" si="98"/>
        <v>31</v>
      </c>
      <c r="Z438" s="183">
        <f t="shared" ca="1" si="99"/>
        <v>28</v>
      </c>
      <c r="AA438" s="14"/>
    </row>
    <row r="439" spans="1:27" ht="15" customHeight="1" x14ac:dyDescent="0.25">
      <c r="A439" s="183"/>
      <c r="B439" s="183" t="s">
        <v>557</v>
      </c>
      <c r="C439" s="183">
        <v>12</v>
      </c>
      <c r="D439" s="183" t="s">
        <v>196</v>
      </c>
      <c r="E439" s="183" t="s">
        <v>586</v>
      </c>
      <c r="F439" s="183">
        <v>170</v>
      </c>
      <c r="G439" s="183">
        <v>12</v>
      </c>
      <c r="H439" s="183">
        <v>8</v>
      </c>
      <c r="I439" s="183">
        <v>4</v>
      </c>
      <c r="J439" s="183">
        <f t="shared" ca="1" si="95"/>
        <v>24</v>
      </c>
      <c r="K439" s="183">
        <v>322</v>
      </c>
      <c r="L439" s="183">
        <v>150</v>
      </c>
      <c r="M439" s="183">
        <v>200</v>
      </c>
      <c r="N439" s="183">
        <v>97</v>
      </c>
      <c r="O439" s="183">
        <v>74</v>
      </c>
      <c r="P439" s="183">
        <v>40</v>
      </c>
      <c r="Q439" s="329">
        <f t="shared" ca="1" si="96"/>
        <v>596</v>
      </c>
      <c r="R439" s="183">
        <f t="shared" ca="1" si="97"/>
        <v>287</v>
      </c>
      <c r="S439" s="183">
        <v>12</v>
      </c>
      <c r="T439" s="183">
        <v>12</v>
      </c>
      <c r="U439" s="183">
        <v>15</v>
      </c>
      <c r="V439" s="183">
        <v>11</v>
      </c>
      <c r="W439" s="183">
        <v>5</v>
      </c>
      <c r="X439" s="183">
        <v>5</v>
      </c>
      <c r="Y439" s="183">
        <f t="shared" ca="1" si="98"/>
        <v>32</v>
      </c>
      <c r="Z439" s="183">
        <f t="shared" ca="1" si="99"/>
        <v>28</v>
      </c>
      <c r="AA439" s="14"/>
    </row>
    <row r="440" spans="1:27" ht="15" customHeight="1" x14ac:dyDescent="0.25">
      <c r="A440" s="183"/>
      <c r="B440" s="183" t="s">
        <v>557</v>
      </c>
      <c r="C440" s="183">
        <v>12</v>
      </c>
      <c r="D440" s="183" t="s">
        <v>196</v>
      </c>
      <c r="E440" s="183" t="s">
        <v>587</v>
      </c>
      <c r="F440" s="183">
        <v>170</v>
      </c>
      <c r="G440" s="183">
        <v>16</v>
      </c>
      <c r="H440" s="183">
        <v>14</v>
      </c>
      <c r="I440" s="183">
        <v>5</v>
      </c>
      <c r="J440" s="183">
        <f t="shared" ca="1" si="95"/>
        <v>35</v>
      </c>
      <c r="K440" s="183">
        <v>544</v>
      </c>
      <c r="L440" s="183">
        <v>265</v>
      </c>
      <c r="M440" s="183">
        <v>402</v>
      </c>
      <c r="N440" s="183">
        <v>192</v>
      </c>
      <c r="O440" s="183">
        <v>128</v>
      </c>
      <c r="P440" s="183">
        <v>78</v>
      </c>
      <c r="Q440" s="329">
        <f t="shared" ca="1" si="96"/>
        <v>1074</v>
      </c>
      <c r="R440" s="183">
        <f t="shared" ca="1" si="97"/>
        <v>535</v>
      </c>
      <c r="S440" s="183">
        <v>16</v>
      </c>
      <c r="T440" s="183">
        <v>16</v>
      </c>
      <c r="U440" s="183">
        <v>23</v>
      </c>
      <c r="V440" s="183">
        <v>16</v>
      </c>
      <c r="W440" s="183">
        <v>14</v>
      </c>
      <c r="X440" s="183">
        <v>13</v>
      </c>
      <c r="Y440" s="183">
        <f t="shared" ca="1" si="98"/>
        <v>53</v>
      </c>
      <c r="Z440" s="183">
        <f t="shared" ca="1" si="99"/>
        <v>45</v>
      </c>
      <c r="AA440" s="14"/>
    </row>
    <row r="441" spans="1:27" ht="15" customHeight="1" x14ac:dyDescent="0.25">
      <c r="A441" s="183"/>
      <c r="B441" s="183" t="s">
        <v>557</v>
      </c>
      <c r="C441" s="183">
        <v>12</v>
      </c>
      <c r="D441" s="183" t="s">
        <v>196</v>
      </c>
      <c r="E441" s="183" t="s">
        <v>588</v>
      </c>
      <c r="F441" s="183">
        <v>90</v>
      </c>
      <c r="G441" s="183">
        <v>17</v>
      </c>
      <c r="H441" s="183">
        <v>11</v>
      </c>
      <c r="I441" s="183">
        <v>5</v>
      </c>
      <c r="J441" s="183">
        <f t="shared" ca="1" si="95"/>
        <v>33</v>
      </c>
      <c r="K441" s="183">
        <v>555</v>
      </c>
      <c r="L441" s="183">
        <v>262</v>
      </c>
      <c r="M441" s="183">
        <v>353</v>
      </c>
      <c r="N441" s="183">
        <v>198</v>
      </c>
      <c r="O441" s="183">
        <v>124</v>
      </c>
      <c r="P441" s="183">
        <v>72</v>
      </c>
      <c r="Q441" s="329">
        <f t="shared" ca="1" si="96"/>
        <v>1032</v>
      </c>
      <c r="R441" s="183">
        <f t="shared" ca="1" si="97"/>
        <v>532</v>
      </c>
      <c r="S441" s="183">
        <v>17</v>
      </c>
      <c r="T441" s="183">
        <v>17</v>
      </c>
      <c r="U441" s="183">
        <v>22</v>
      </c>
      <c r="V441" s="183">
        <v>17</v>
      </c>
      <c r="W441" s="183">
        <v>3</v>
      </c>
      <c r="X441" s="183">
        <v>1</v>
      </c>
      <c r="Y441" s="183">
        <f t="shared" ca="1" si="98"/>
        <v>42</v>
      </c>
      <c r="Z441" s="183">
        <f t="shared" ca="1" si="99"/>
        <v>35</v>
      </c>
      <c r="AA441" s="14"/>
    </row>
    <row r="442" spans="1:27" ht="15" customHeight="1" x14ac:dyDescent="0.25">
      <c r="A442" s="183"/>
      <c r="B442" s="183" t="s">
        <v>557</v>
      </c>
      <c r="C442" s="183">
        <v>12</v>
      </c>
      <c r="D442" s="183" t="s">
        <v>196</v>
      </c>
      <c r="E442" s="183" t="s">
        <v>589</v>
      </c>
      <c r="F442" s="183">
        <v>18</v>
      </c>
      <c r="G442" s="183">
        <v>6</v>
      </c>
      <c r="H442" s="183">
        <v>5</v>
      </c>
      <c r="I442" s="183">
        <v>3</v>
      </c>
      <c r="J442" s="183">
        <f t="shared" ca="1" si="95"/>
        <v>14</v>
      </c>
      <c r="K442" s="183">
        <v>180</v>
      </c>
      <c r="L442" s="183">
        <v>91</v>
      </c>
      <c r="M442" s="183">
        <v>127</v>
      </c>
      <c r="N442" s="183">
        <v>57</v>
      </c>
      <c r="O442" s="183">
        <v>77</v>
      </c>
      <c r="P442" s="183">
        <v>32</v>
      </c>
      <c r="Q442" s="329">
        <f t="shared" ca="1" si="96"/>
        <v>384</v>
      </c>
      <c r="R442" s="183">
        <f t="shared" ca="1" si="97"/>
        <v>180</v>
      </c>
      <c r="S442" s="183">
        <v>6</v>
      </c>
      <c r="T442" s="183">
        <v>6</v>
      </c>
      <c r="U442" s="183">
        <v>8</v>
      </c>
      <c r="V442" s="183">
        <v>6</v>
      </c>
      <c r="W442" s="183">
        <v>7</v>
      </c>
      <c r="X442" s="183">
        <v>5</v>
      </c>
      <c r="Y442" s="183">
        <f t="shared" ca="1" si="98"/>
        <v>21</v>
      </c>
      <c r="Z442" s="183">
        <f t="shared" ca="1" si="99"/>
        <v>17</v>
      </c>
      <c r="AA442" s="14"/>
    </row>
    <row r="443" spans="1:27" ht="15" customHeight="1" x14ac:dyDescent="0.25">
      <c r="A443" s="183"/>
      <c r="B443" s="183" t="s">
        <v>557</v>
      </c>
      <c r="C443" s="183">
        <v>12</v>
      </c>
      <c r="D443" s="183" t="s">
        <v>196</v>
      </c>
      <c r="E443" s="183" t="s">
        <v>590</v>
      </c>
      <c r="F443" s="183">
        <v>250</v>
      </c>
      <c r="G443" s="183">
        <v>19</v>
      </c>
      <c r="H443" s="183">
        <v>12</v>
      </c>
      <c r="I443" s="183">
        <v>6</v>
      </c>
      <c r="J443" s="183">
        <f t="shared" ca="1" si="95"/>
        <v>37</v>
      </c>
      <c r="K443" s="183">
        <v>512</v>
      </c>
      <c r="L443" s="183">
        <v>240</v>
      </c>
      <c r="M443" s="183">
        <v>353</v>
      </c>
      <c r="N443" s="183">
        <v>175</v>
      </c>
      <c r="O443" s="183">
        <v>137</v>
      </c>
      <c r="P443" s="183">
        <v>78</v>
      </c>
      <c r="Q443" s="329">
        <f t="shared" ca="1" si="96"/>
        <v>1002</v>
      </c>
      <c r="R443" s="183">
        <f t="shared" ca="1" si="97"/>
        <v>493</v>
      </c>
      <c r="S443" s="183">
        <v>19</v>
      </c>
      <c r="T443" s="183">
        <v>17</v>
      </c>
      <c r="U443" s="183">
        <v>22</v>
      </c>
      <c r="V443" s="183">
        <v>16</v>
      </c>
      <c r="W443" s="183">
        <v>11</v>
      </c>
      <c r="X443" s="183">
        <v>7</v>
      </c>
      <c r="Y443" s="183">
        <f t="shared" ca="1" si="98"/>
        <v>52</v>
      </c>
      <c r="Z443" s="183">
        <f t="shared" ca="1" si="99"/>
        <v>40</v>
      </c>
      <c r="AA443" s="14"/>
    </row>
    <row r="444" spans="1:27" ht="15" customHeight="1" x14ac:dyDescent="0.25">
      <c r="A444" s="183"/>
      <c r="B444" s="183" t="s">
        <v>557</v>
      </c>
      <c r="C444" s="183">
        <v>12</v>
      </c>
      <c r="D444" s="183" t="s">
        <v>196</v>
      </c>
      <c r="E444" s="183" t="s">
        <v>591</v>
      </c>
      <c r="F444" s="183">
        <v>170</v>
      </c>
      <c r="G444" s="183">
        <v>9</v>
      </c>
      <c r="H444" s="183">
        <v>6</v>
      </c>
      <c r="I444" s="183">
        <v>3</v>
      </c>
      <c r="J444" s="183">
        <f t="shared" ca="1" si="95"/>
        <v>18</v>
      </c>
      <c r="K444" s="183">
        <v>306</v>
      </c>
      <c r="L444" s="183">
        <v>143</v>
      </c>
      <c r="M444" s="183">
        <v>181</v>
      </c>
      <c r="N444" s="183">
        <v>79</v>
      </c>
      <c r="O444" s="183">
        <v>90</v>
      </c>
      <c r="P444" s="183">
        <v>52</v>
      </c>
      <c r="Q444" s="329">
        <f t="shared" ca="1" si="96"/>
        <v>577</v>
      </c>
      <c r="R444" s="183">
        <f t="shared" ca="1" si="97"/>
        <v>274</v>
      </c>
      <c r="S444" s="183">
        <v>9</v>
      </c>
      <c r="T444" s="183">
        <v>9</v>
      </c>
      <c r="U444" s="183">
        <v>11</v>
      </c>
      <c r="V444" s="183">
        <v>8</v>
      </c>
      <c r="W444" s="183">
        <v>7</v>
      </c>
      <c r="X444" s="183">
        <v>6</v>
      </c>
      <c r="Y444" s="183">
        <f t="shared" ca="1" si="98"/>
        <v>27</v>
      </c>
      <c r="Z444" s="183">
        <f t="shared" ca="1" si="99"/>
        <v>23</v>
      </c>
      <c r="AA444" s="14"/>
    </row>
    <row r="445" spans="1:27" ht="15" customHeight="1" x14ac:dyDescent="0.25">
      <c r="A445" s="182" t="s">
        <v>223</v>
      </c>
      <c r="B445" s="14"/>
      <c r="C445" s="14">
        <f t="shared" ref="C445:Z445" ca="1" si="100">INDIRECT(ADDRESS(411,COLUMN()))+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+INDIRECT(ADDRESS(431,COLUMN()))+INDIRECT(ADDRESS(432,COLUMN()))+INDIRECT(ADDRESS(433,COLUMN()))+INDIRECT(ADDRESS(434,COLUMN()))+INDIRECT(ADDRESS(435,COLUMN()))+INDIRECT(ADDRESS(436,COLUMN()))+INDIRECT(ADDRESS(437,COLUMN()))+INDIRECT(ADDRESS(438,COLUMN()))+INDIRECT(ADDRESS(439,COLUMN()))+INDIRECT(ADDRESS(440,COLUMN()))+INDIRECT(ADDRESS(441,COLUMN()))+INDIRECT(ADDRESS(442,COLUMN()))+INDIRECT(ADDRESS(443,COLUMN()))+INDIRECT(ADDRESS(444,COLUMN()))</f>
        <v>401</v>
      </c>
      <c r="D445" s="14" t="e">
        <f t="shared" ca="1" si="100"/>
        <v>#VALUE!</v>
      </c>
      <c r="E445" s="14" t="e">
        <f t="shared" ca="1" si="100"/>
        <v>#VALUE!</v>
      </c>
      <c r="F445" s="14">
        <f t="shared" ca="1" si="100"/>
        <v>4299</v>
      </c>
      <c r="G445" s="14">
        <f t="shared" ca="1" si="100"/>
        <v>361</v>
      </c>
      <c r="H445" s="14">
        <f t="shared" ca="1" si="100"/>
        <v>262</v>
      </c>
      <c r="I445" s="14">
        <f t="shared" ca="1" si="100"/>
        <v>147</v>
      </c>
      <c r="J445" s="14">
        <f t="shared" ca="1" si="100"/>
        <v>770</v>
      </c>
      <c r="K445" s="14">
        <f t="shared" ca="1" si="100"/>
        <v>10691</v>
      </c>
      <c r="L445" s="14">
        <f t="shared" ca="1" si="100"/>
        <v>5186</v>
      </c>
      <c r="M445" s="14">
        <f t="shared" ca="1" si="100"/>
        <v>6994</v>
      </c>
      <c r="N445" s="14">
        <f t="shared" ca="1" si="100"/>
        <v>3405</v>
      </c>
      <c r="O445" s="14">
        <f t="shared" ca="1" si="100"/>
        <v>3219</v>
      </c>
      <c r="P445" s="14">
        <f t="shared" ca="1" si="100"/>
        <v>1727</v>
      </c>
      <c r="Q445" s="320">
        <f t="shared" ca="1" si="100"/>
        <v>20904</v>
      </c>
      <c r="R445" s="14">
        <f t="shared" ca="1" si="100"/>
        <v>10318</v>
      </c>
      <c r="S445" s="14">
        <f t="shared" ca="1" si="100"/>
        <v>369</v>
      </c>
      <c r="T445" s="14">
        <f t="shared" ca="1" si="100"/>
        <v>352</v>
      </c>
      <c r="U445" s="14">
        <f t="shared" ca="1" si="100"/>
        <v>418</v>
      </c>
      <c r="V445" s="14">
        <f t="shared" ca="1" si="100"/>
        <v>310</v>
      </c>
      <c r="W445" s="14">
        <f t="shared" ca="1" si="100"/>
        <v>290</v>
      </c>
      <c r="X445" s="14">
        <f t="shared" ca="1" si="100"/>
        <v>224</v>
      </c>
      <c r="Y445" s="14">
        <f t="shared" ca="1" si="100"/>
        <v>1077</v>
      </c>
      <c r="Z445" s="14">
        <f t="shared" ca="1" si="100"/>
        <v>886</v>
      </c>
      <c r="AA445" s="14"/>
    </row>
    <row r="446" spans="1:27" ht="15" customHeight="1" x14ac:dyDescent="0.25">
      <c r="A446" s="182" t="s">
        <v>224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320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5" customHeight="1" x14ac:dyDescent="0.25">
      <c r="A447" s="182" t="s">
        <v>225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320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5" customHeight="1" x14ac:dyDescent="0.25">
      <c r="A448" s="183"/>
      <c r="B448" s="183" t="s">
        <v>557</v>
      </c>
      <c r="C448" s="183">
        <v>12</v>
      </c>
      <c r="D448" s="183" t="s">
        <v>196</v>
      </c>
      <c r="E448" s="183" t="s">
        <v>592</v>
      </c>
      <c r="F448" s="183">
        <v>210</v>
      </c>
      <c r="G448" s="183">
        <v>6</v>
      </c>
      <c r="H448" s="183">
        <v>4</v>
      </c>
      <c r="I448" s="183">
        <v>3</v>
      </c>
      <c r="J448" s="183">
        <f ca="1">INDIRECT(CONCATENATE("G", ROW())) + INDIRECT(CONCATENATE("H", ROW())) + INDIRECT(CONCATENATE("I", ROW()))</f>
        <v>13</v>
      </c>
      <c r="K448" s="183">
        <v>141</v>
      </c>
      <c r="L448" s="183">
        <v>78</v>
      </c>
      <c r="M448" s="183">
        <v>97</v>
      </c>
      <c r="N448" s="183">
        <v>51</v>
      </c>
      <c r="O448" s="183">
        <v>40</v>
      </c>
      <c r="P448" s="183">
        <v>19</v>
      </c>
      <c r="Q448" s="329">
        <f ca="1">INDIRECT(CONCATENATE("K", ROW())) + INDIRECT(CONCATENATE("M", ROW())) + INDIRECT(CONCATENATE("O", ROW()))</f>
        <v>278</v>
      </c>
      <c r="R448" s="183">
        <f ca="1">INDIRECT(CONCATENATE("L", ROW())) + INDIRECT(CONCATENATE("N", ROW())) + INDIRECT(CONCATENATE("P", ROW()))</f>
        <v>148</v>
      </c>
      <c r="S448" s="183">
        <v>5</v>
      </c>
      <c r="T448" s="183">
        <v>5</v>
      </c>
      <c r="U448" s="183">
        <v>9</v>
      </c>
      <c r="V448" s="183">
        <v>6</v>
      </c>
      <c r="W448" s="183">
        <v>7</v>
      </c>
      <c r="X448" s="183">
        <v>5</v>
      </c>
      <c r="Y448" s="183">
        <f ca="1">INDIRECT(CONCATENATE("S", ROW())) + INDIRECT(CONCATENATE("U", ROW())) + INDIRECT(CONCATENATE("W", ROW()))</f>
        <v>21</v>
      </c>
      <c r="Z448" s="183">
        <f ca="1">INDIRECT(CONCATENATE("T", ROW())) + INDIRECT(CONCATENATE("V", ROW())) + INDIRECT(CONCATENATE("X", ROW()))</f>
        <v>16</v>
      </c>
      <c r="AA448" s="14"/>
    </row>
    <row r="449" spans="1:27" ht="15" customHeight="1" x14ac:dyDescent="0.25">
      <c r="A449" s="182" t="s">
        <v>229</v>
      </c>
      <c r="B449" s="14"/>
      <c r="C449" s="14">
        <f t="shared" ref="C449:Z449" ca="1" si="101">INDIRECT(ADDRESS(448,COLUMN()))</f>
        <v>12</v>
      </c>
      <c r="D449" s="14" t="str">
        <f t="shared" ca="1" si="101"/>
        <v>С</v>
      </c>
      <c r="E449" s="14" t="str">
        <f t="shared" ca="1" si="101"/>
        <v>Сэлэнгэ аймгийн Мандал сумын ерөнхий боловсролын Билиг ДБ сургууль</v>
      </c>
      <c r="F449" s="14">
        <f t="shared" ca="1" si="101"/>
        <v>210</v>
      </c>
      <c r="G449" s="14">
        <f t="shared" ca="1" si="101"/>
        <v>6</v>
      </c>
      <c r="H449" s="14">
        <f t="shared" ca="1" si="101"/>
        <v>4</v>
      </c>
      <c r="I449" s="14">
        <f t="shared" ca="1" si="101"/>
        <v>3</v>
      </c>
      <c r="J449" s="14">
        <f t="shared" ca="1" si="101"/>
        <v>13</v>
      </c>
      <c r="K449" s="14">
        <f t="shared" ca="1" si="101"/>
        <v>141</v>
      </c>
      <c r="L449" s="14">
        <f t="shared" ca="1" si="101"/>
        <v>78</v>
      </c>
      <c r="M449" s="14">
        <f t="shared" ca="1" si="101"/>
        <v>97</v>
      </c>
      <c r="N449" s="14">
        <f t="shared" ca="1" si="101"/>
        <v>51</v>
      </c>
      <c r="O449" s="14">
        <f t="shared" ca="1" si="101"/>
        <v>40</v>
      </c>
      <c r="P449" s="14">
        <f t="shared" ca="1" si="101"/>
        <v>19</v>
      </c>
      <c r="Q449" s="320">
        <f t="shared" ca="1" si="101"/>
        <v>278</v>
      </c>
      <c r="R449" s="14">
        <f t="shared" ca="1" si="101"/>
        <v>148</v>
      </c>
      <c r="S449" s="14">
        <f t="shared" ca="1" si="101"/>
        <v>5</v>
      </c>
      <c r="T449" s="14">
        <f t="shared" ca="1" si="101"/>
        <v>5</v>
      </c>
      <c r="U449" s="14">
        <f t="shared" ca="1" si="101"/>
        <v>9</v>
      </c>
      <c r="V449" s="14">
        <f t="shared" ca="1" si="101"/>
        <v>6</v>
      </c>
      <c r="W449" s="14">
        <f t="shared" ca="1" si="101"/>
        <v>7</v>
      </c>
      <c r="X449" s="14">
        <f t="shared" ca="1" si="101"/>
        <v>5</v>
      </c>
      <c r="Y449" s="14">
        <f t="shared" ca="1" si="101"/>
        <v>21</v>
      </c>
      <c r="Z449" s="14">
        <f t="shared" ca="1" si="101"/>
        <v>16</v>
      </c>
      <c r="AA449" s="14"/>
    </row>
    <row r="450" spans="1:27" ht="15" customHeight="1" x14ac:dyDescent="0.25">
      <c r="A450" s="182" t="s">
        <v>593</v>
      </c>
      <c r="B450" s="14"/>
      <c r="C450" s="14">
        <f t="shared" ref="C450:Z450" ca="1" si="102">INDIRECT(ADDRESS(411,COLUMN()))+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+INDIRECT(ADDRESS(431,COLUMN()))+INDIRECT(ADDRESS(432,COLUMN()))+INDIRECT(ADDRESS(433,COLUMN()))+INDIRECT(ADDRESS(434,COLUMN()))+INDIRECT(ADDRESS(435,COLUMN()))+INDIRECT(ADDRESS(436,COLUMN()))+INDIRECT(ADDRESS(437,COLUMN()))+INDIRECT(ADDRESS(438,COLUMN()))+INDIRECT(ADDRESS(439,COLUMN()))+INDIRECT(ADDRESS(440,COLUMN()))+INDIRECT(ADDRESS(441,COLUMN()))+INDIRECT(ADDRESS(442,COLUMN()))+INDIRECT(ADDRESS(443,COLUMN()))+INDIRECT(ADDRESS(444,COLUMN()))+INDIRECT(ADDRESS(448,COLUMN()))</f>
        <v>413</v>
      </c>
      <c r="D450" s="14" t="e">
        <f t="shared" ca="1" si="102"/>
        <v>#VALUE!</v>
      </c>
      <c r="E450" s="14" t="e">
        <f t="shared" ca="1" si="102"/>
        <v>#VALUE!</v>
      </c>
      <c r="F450" s="14">
        <f t="shared" ca="1" si="102"/>
        <v>4509</v>
      </c>
      <c r="G450" s="14">
        <f t="shared" ca="1" si="102"/>
        <v>367</v>
      </c>
      <c r="H450" s="14">
        <f t="shared" ca="1" si="102"/>
        <v>266</v>
      </c>
      <c r="I450" s="14">
        <f t="shared" ca="1" si="102"/>
        <v>150</v>
      </c>
      <c r="J450" s="14">
        <f t="shared" ca="1" si="102"/>
        <v>783</v>
      </c>
      <c r="K450" s="14">
        <f t="shared" ca="1" si="102"/>
        <v>10832</v>
      </c>
      <c r="L450" s="14">
        <f t="shared" ca="1" si="102"/>
        <v>5264</v>
      </c>
      <c r="M450" s="14">
        <f t="shared" ca="1" si="102"/>
        <v>7091</v>
      </c>
      <c r="N450" s="14">
        <f t="shared" ca="1" si="102"/>
        <v>3456</v>
      </c>
      <c r="O450" s="14">
        <f t="shared" ca="1" si="102"/>
        <v>3259</v>
      </c>
      <c r="P450" s="14">
        <f t="shared" ca="1" si="102"/>
        <v>1746</v>
      </c>
      <c r="Q450" s="320">
        <f t="shared" ca="1" si="102"/>
        <v>21182</v>
      </c>
      <c r="R450" s="14">
        <f t="shared" ca="1" si="102"/>
        <v>10466</v>
      </c>
      <c r="S450" s="14">
        <f t="shared" ca="1" si="102"/>
        <v>374</v>
      </c>
      <c r="T450" s="14">
        <f t="shared" ca="1" si="102"/>
        <v>357</v>
      </c>
      <c r="U450" s="14">
        <f t="shared" ca="1" si="102"/>
        <v>427</v>
      </c>
      <c r="V450" s="14">
        <f t="shared" ca="1" si="102"/>
        <v>316</v>
      </c>
      <c r="W450" s="14">
        <f t="shared" ca="1" si="102"/>
        <v>297</v>
      </c>
      <c r="X450" s="14">
        <f t="shared" ca="1" si="102"/>
        <v>229</v>
      </c>
      <c r="Y450" s="14">
        <f t="shared" ca="1" si="102"/>
        <v>1098</v>
      </c>
      <c r="Z450" s="14">
        <f t="shared" ca="1" si="102"/>
        <v>902</v>
      </c>
      <c r="AA450" s="14"/>
    </row>
    <row r="451" spans="1:27" ht="15" customHeight="1" x14ac:dyDescent="0.25">
      <c r="A451" s="182" t="s">
        <v>224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320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5" customHeight="1" x14ac:dyDescent="0.25">
      <c r="A452" s="182" t="s">
        <v>594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320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5" customHeight="1" x14ac:dyDescent="0.25">
      <c r="A453" s="182" t="s">
        <v>188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320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5" customHeight="1" x14ac:dyDescent="0.25">
      <c r="A454" s="183"/>
      <c r="B454" s="183" t="s">
        <v>595</v>
      </c>
      <c r="C454" s="183">
        <v>12</v>
      </c>
      <c r="D454" s="183" t="s">
        <v>190</v>
      </c>
      <c r="E454" s="183" t="s">
        <v>596</v>
      </c>
      <c r="F454" s="183">
        <v>5</v>
      </c>
      <c r="G454" s="183">
        <v>10</v>
      </c>
      <c r="H454" s="183">
        <v>6</v>
      </c>
      <c r="I454" s="183">
        <v>3</v>
      </c>
      <c r="J454" s="183">
        <f t="shared" ref="J454:J483" ca="1" si="103">INDIRECT(CONCATENATE("G", ROW())) + INDIRECT(CONCATENATE("H", ROW())) + INDIRECT(CONCATENATE("I", ROW()))</f>
        <v>19</v>
      </c>
      <c r="K454" s="183">
        <v>255</v>
      </c>
      <c r="L454" s="183">
        <v>126</v>
      </c>
      <c r="M454" s="183">
        <v>175</v>
      </c>
      <c r="N454" s="183">
        <v>90</v>
      </c>
      <c r="O454" s="183">
        <v>68</v>
      </c>
      <c r="P454" s="183">
        <v>30</v>
      </c>
      <c r="Q454" s="329">
        <f t="shared" ref="Q454:Q483" ca="1" si="104">INDIRECT(CONCATENATE("K", ROW())) + INDIRECT(CONCATENATE("M", ROW())) + INDIRECT(CONCATENATE("O", ROW()))</f>
        <v>498</v>
      </c>
      <c r="R454" s="183">
        <f t="shared" ref="R454:R483" ca="1" si="105">INDIRECT(CONCATENATE("L", ROW())) + INDIRECT(CONCATENATE("N", ROW())) + INDIRECT(CONCATENATE("P", ROW()))</f>
        <v>246</v>
      </c>
      <c r="S454" s="183">
        <v>10</v>
      </c>
      <c r="T454" s="183">
        <v>10</v>
      </c>
      <c r="U454" s="183">
        <v>1</v>
      </c>
      <c r="V454" s="183">
        <v>1</v>
      </c>
      <c r="W454" s="183">
        <v>14</v>
      </c>
      <c r="X454" s="183">
        <v>11</v>
      </c>
      <c r="Y454" s="183">
        <f t="shared" ref="Y454:Y483" ca="1" si="106">INDIRECT(CONCATENATE("S", ROW())) + INDIRECT(CONCATENATE("U", ROW())) + INDIRECT(CONCATENATE("W", ROW()))</f>
        <v>25</v>
      </c>
      <c r="Z454" s="183">
        <f t="shared" ref="Z454:Z483" ca="1" si="107">INDIRECT(CONCATENATE("T", ROW())) + INDIRECT(CONCATENATE("V", ROW())) + INDIRECT(CONCATENATE("X", ROW()))</f>
        <v>22</v>
      </c>
      <c r="AA454" s="14"/>
    </row>
    <row r="455" spans="1:27" ht="15" customHeight="1" x14ac:dyDescent="0.25">
      <c r="A455" s="183"/>
      <c r="B455" s="183" t="s">
        <v>595</v>
      </c>
      <c r="C455" s="183">
        <v>12</v>
      </c>
      <c r="D455" s="183" t="s">
        <v>190</v>
      </c>
      <c r="E455" s="183" t="s">
        <v>597</v>
      </c>
      <c r="F455" s="183">
        <v>45</v>
      </c>
      <c r="G455" s="183">
        <v>14</v>
      </c>
      <c r="H455" s="183">
        <v>9</v>
      </c>
      <c r="I455" s="183">
        <v>4</v>
      </c>
      <c r="J455" s="183">
        <f t="shared" ca="1" si="103"/>
        <v>27</v>
      </c>
      <c r="K455" s="183">
        <v>404</v>
      </c>
      <c r="L455" s="183">
        <v>215</v>
      </c>
      <c r="M455" s="183">
        <v>236</v>
      </c>
      <c r="N455" s="183">
        <v>112</v>
      </c>
      <c r="O455" s="183">
        <v>101</v>
      </c>
      <c r="P455" s="183">
        <v>60</v>
      </c>
      <c r="Q455" s="329">
        <f t="shared" ca="1" si="104"/>
        <v>741</v>
      </c>
      <c r="R455" s="183">
        <f t="shared" ca="1" si="105"/>
        <v>387</v>
      </c>
      <c r="S455" s="183">
        <v>14</v>
      </c>
      <c r="T455" s="183">
        <v>14</v>
      </c>
      <c r="U455" s="183">
        <v>16</v>
      </c>
      <c r="V455" s="183">
        <v>11</v>
      </c>
      <c r="W455" s="183">
        <v>5</v>
      </c>
      <c r="X455" s="183">
        <v>3</v>
      </c>
      <c r="Y455" s="183">
        <f t="shared" ca="1" si="106"/>
        <v>35</v>
      </c>
      <c r="Z455" s="183">
        <f t="shared" ca="1" si="107"/>
        <v>28</v>
      </c>
      <c r="AA455" s="14"/>
    </row>
    <row r="456" spans="1:27" ht="15" customHeight="1" x14ac:dyDescent="0.25">
      <c r="A456" s="183"/>
      <c r="B456" s="183" t="s">
        <v>595</v>
      </c>
      <c r="C456" s="183">
        <v>12</v>
      </c>
      <c r="D456" s="183" t="s">
        <v>196</v>
      </c>
      <c r="E456" s="183" t="s">
        <v>598</v>
      </c>
      <c r="F456" s="183">
        <v>56</v>
      </c>
      <c r="G456" s="183">
        <v>9</v>
      </c>
      <c r="H456" s="183">
        <v>6</v>
      </c>
      <c r="I456" s="183">
        <v>3</v>
      </c>
      <c r="J456" s="183">
        <f t="shared" ca="1" si="103"/>
        <v>18</v>
      </c>
      <c r="K456" s="183">
        <v>241</v>
      </c>
      <c r="L456" s="183">
        <v>128</v>
      </c>
      <c r="M456" s="183">
        <v>150</v>
      </c>
      <c r="N456" s="183">
        <v>66</v>
      </c>
      <c r="O456" s="183">
        <v>57</v>
      </c>
      <c r="P456" s="183">
        <v>29</v>
      </c>
      <c r="Q456" s="329">
        <f t="shared" ca="1" si="104"/>
        <v>448</v>
      </c>
      <c r="R456" s="183">
        <f t="shared" ca="1" si="105"/>
        <v>223</v>
      </c>
      <c r="S456" s="183">
        <v>10</v>
      </c>
      <c r="T456" s="183">
        <v>9</v>
      </c>
      <c r="U456" s="183">
        <v>8</v>
      </c>
      <c r="V456" s="183">
        <v>6</v>
      </c>
      <c r="W456" s="183">
        <v>9</v>
      </c>
      <c r="X456" s="183">
        <v>6</v>
      </c>
      <c r="Y456" s="183">
        <f t="shared" ca="1" si="106"/>
        <v>27</v>
      </c>
      <c r="Z456" s="183">
        <f t="shared" ca="1" si="107"/>
        <v>21</v>
      </c>
      <c r="AA456" s="14"/>
    </row>
    <row r="457" spans="1:27" ht="15" customHeight="1" x14ac:dyDescent="0.25">
      <c r="A457" s="183"/>
      <c r="B457" s="183" t="s">
        <v>595</v>
      </c>
      <c r="C457" s="183">
        <v>12</v>
      </c>
      <c r="D457" s="183" t="s">
        <v>196</v>
      </c>
      <c r="E457" s="183" t="s">
        <v>599</v>
      </c>
      <c r="F457" s="183">
        <v>80</v>
      </c>
      <c r="G457" s="183">
        <v>5</v>
      </c>
      <c r="H457" s="183">
        <v>4</v>
      </c>
      <c r="I457" s="183">
        <v>3</v>
      </c>
      <c r="J457" s="183">
        <f t="shared" ca="1" si="103"/>
        <v>12</v>
      </c>
      <c r="K457" s="183">
        <v>108</v>
      </c>
      <c r="L457" s="183">
        <v>45</v>
      </c>
      <c r="M457" s="183">
        <v>87</v>
      </c>
      <c r="N457" s="183">
        <v>28</v>
      </c>
      <c r="O457" s="183">
        <v>30</v>
      </c>
      <c r="P457" s="183">
        <v>17</v>
      </c>
      <c r="Q457" s="329">
        <f t="shared" ca="1" si="104"/>
        <v>225</v>
      </c>
      <c r="R457" s="183">
        <f t="shared" ca="1" si="105"/>
        <v>90</v>
      </c>
      <c r="S457" s="183">
        <v>4</v>
      </c>
      <c r="T457" s="183">
        <v>4</v>
      </c>
      <c r="U457" s="183">
        <v>1</v>
      </c>
      <c r="V457" s="183">
        <v>1</v>
      </c>
      <c r="W457" s="183">
        <v>11</v>
      </c>
      <c r="X457" s="183">
        <v>9</v>
      </c>
      <c r="Y457" s="183">
        <f t="shared" ca="1" si="106"/>
        <v>16</v>
      </c>
      <c r="Z457" s="183">
        <f t="shared" ca="1" si="107"/>
        <v>14</v>
      </c>
      <c r="AA457" s="14"/>
    </row>
    <row r="458" spans="1:27" ht="15" customHeight="1" x14ac:dyDescent="0.25">
      <c r="A458" s="183"/>
      <c r="B458" s="183" t="s">
        <v>595</v>
      </c>
      <c r="C458" s="183">
        <v>9</v>
      </c>
      <c r="D458" s="183" t="s">
        <v>196</v>
      </c>
      <c r="E458" s="183" t="s">
        <v>600</v>
      </c>
      <c r="F458" s="183">
        <v>120</v>
      </c>
      <c r="G458" s="183">
        <v>5</v>
      </c>
      <c r="H458" s="183">
        <v>4</v>
      </c>
      <c r="I458" s="183"/>
      <c r="J458" s="183">
        <f t="shared" ca="1" si="103"/>
        <v>9</v>
      </c>
      <c r="K458" s="183">
        <v>155</v>
      </c>
      <c r="L458" s="183">
        <v>71</v>
      </c>
      <c r="M458" s="183">
        <v>69</v>
      </c>
      <c r="N458" s="183">
        <v>29</v>
      </c>
      <c r="O458" s="183"/>
      <c r="P458" s="183"/>
      <c r="Q458" s="329">
        <f t="shared" ca="1" si="104"/>
        <v>224</v>
      </c>
      <c r="R458" s="183">
        <f t="shared" ca="1" si="105"/>
        <v>100</v>
      </c>
      <c r="S458" s="183">
        <v>5</v>
      </c>
      <c r="T458" s="183">
        <v>5</v>
      </c>
      <c r="U458" s="183">
        <v>8</v>
      </c>
      <c r="V458" s="183">
        <v>8</v>
      </c>
      <c r="W458" s="183"/>
      <c r="X458" s="183"/>
      <c r="Y458" s="183">
        <f t="shared" ca="1" si="106"/>
        <v>13</v>
      </c>
      <c r="Z458" s="183">
        <f t="shared" ca="1" si="107"/>
        <v>13</v>
      </c>
      <c r="AA458" s="14"/>
    </row>
    <row r="459" spans="1:27" ht="15" customHeight="1" x14ac:dyDescent="0.25">
      <c r="A459" s="183"/>
      <c r="B459" s="183" t="s">
        <v>595</v>
      </c>
      <c r="C459" s="183">
        <v>12</v>
      </c>
      <c r="D459" s="183" t="s">
        <v>196</v>
      </c>
      <c r="E459" s="183" t="s">
        <v>601</v>
      </c>
      <c r="F459" s="183">
        <v>120</v>
      </c>
      <c r="G459" s="183">
        <v>30</v>
      </c>
      <c r="H459" s="183">
        <v>15</v>
      </c>
      <c r="I459" s="183">
        <v>6</v>
      </c>
      <c r="J459" s="183">
        <f t="shared" ca="1" si="103"/>
        <v>51</v>
      </c>
      <c r="K459" s="183">
        <v>746</v>
      </c>
      <c r="L459" s="183">
        <v>330</v>
      </c>
      <c r="M459" s="183">
        <v>496</v>
      </c>
      <c r="N459" s="183">
        <v>237</v>
      </c>
      <c r="O459" s="183">
        <v>182</v>
      </c>
      <c r="P459" s="183">
        <v>107</v>
      </c>
      <c r="Q459" s="329">
        <f t="shared" ca="1" si="104"/>
        <v>1424</v>
      </c>
      <c r="R459" s="183">
        <f t="shared" ca="1" si="105"/>
        <v>674</v>
      </c>
      <c r="S459" s="183">
        <v>29</v>
      </c>
      <c r="T459" s="183">
        <v>29</v>
      </c>
      <c r="U459" s="183">
        <v>33</v>
      </c>
      <c r="V459" s="183">
        <v>24</v>
      </c>
      <c r="W459" s="183"/>
      <c r="X459" s="183"/>
      <c r="Y459" s="183">
        <f t="shared" ca="1" si="106"/>
        <v>62</v>
      </c>
      <c r="Z459" s="183">
        <f t="shared" ca="1" si="107"/>
        <v>53</v>
      </c>
      <c r="AA459" s="14"/>
    </row>
    <row r="460" spans="1:27" ht="15" customHeight="1" x14ac:dyDescent="0.25">
      <c r="A460" s="183"/>
      <c r="B460" s="183" t="s">
        <v>595</v>
      </c>
      <c r="C460" s="183">
        <v>12</v>
      </c>
      <c r="D460" s="183" t="s">
        <v>196</v>
      </c>
      <c r="E460" s="183" t="s">
        <v>602</v>
      </c>
      <c r="F460" s="183">
        <v>100</v>
      </c>
      <c r="G460" s="183">
        <v>7</v>
      </c>
      <c r="H460" s="183">
        <v>5</v>
      </c>
      <c r="I460" s="183"/>
      <c r="J460" s="183">
        <f t="shared" ca="1" si="103"/>
        <v>12</v>
      </c>
      <c r="K460" s="183">
        <v>161</v>
      </c>
      <c r="L460" s="183">
        <v>75</v>
      </c>
      <c r="M460" s="183">
        <v>121</v>
      </c>
      <c r="N460" s="183">
        <v>61</v>
      </c>
      <c r="O460" s="183"/>
      <c r="P460" s="183"/>
      <c r="Q460" s="329">
        <f t="shared" ca="1" si="104"/>
        <v>282</v>
      </c>
      <c r="R460" s="183">
        <f t="shared" ca="1" si="105"/>
        <v>136</v>
      </c>
      <c r="S460" s="183">
        <v>7</v>
      </c>
      <c r="T460" s="183">
        <v>7</v>
      </c>
      <c r="U460" s="183">
        <v>9</v>
      </c>
      <c r="V460" s="183">
        <v>4</v>
      </c>
      <c r="W460" s="183"/>
      <c r="X460" s="183"/>
      <c r="Y460" s="183">
        <f t="shared" ca="1" si="106"/>
        <v>16</v>
      </c>
      <c r="Z460" s="183">
        <f t="shared" ca="1" si="107"/>
        <v>11</v>
      </c>
      <c r="AA460" s="14"/>
    </row>
    <row r="461" spans="1:27" ht="15" customHeight="1" x14ac:dyDescent="0.25">
      <c r="A461" s="183"/>
      <c r="B461" s="183" t="s">
        <v>595</v>
      </c>
      <c r="C461" s="183">
        <v>9</v>
      </c>
      <c r="D461" s="183" t="s">
        <v>196</v>
      </c>
      <c r="E461" s="183" t="s">
        <v>603</v>
      </c>
      <c r="F461" s="183">
        <v>110</v>
      </c>
      <c r="G461" s="183">
        <v>5</v>
      </c>
      <c r="H461" s="183">
        <v>4</v>
      </c>
      <c r="I461" s="183"/>
      <c r="J461" s="183">
        <f t="shared" ca="1" si="103"/>
        <v>9</v>
      </c>
      <c r="K461" s="183">
        <v>101</v>
      </c>
      <c r="L461" s="183">
        <v>35</v>
      </c>
      <c r="M461" s="183">
        <v>50</v>
      </c>
      <c r="N461" s="183">
        <v>21</v>
      </c>
      <c r="O461" s="183"/>
      <c r="P461" s="183"/>
      <c r="Q461" s="329">
        <f t="shared" ca="1" si="104"/>
        <v>151</v>
      </c>
      <c r="R461" s="183">
        <f t="shared" ca="1" si="105"/>
        <v>56</v>
      </c>
      <c r="S461" s="183">
        <v>5</v>
      </c>
      <c r="T461" s="183">
        <v>5</v>
      </c>
      <c r="U461" s="183">
        <v>8</v>
      </c>
      <c r="V461" s="183">
        <v>6</v>
      </c>
      <c r="W461" s="183"/>
      <c r="X461" s="183"/>
      <c r="Y461" s="183">
        <f t="shared" ca="1" si="106"/>
        <v>13</v>
      </c>
      <c r="Z461" s="183">
        <f t="shared" ca="1" si="107"/>
        <v>11</v>
      </c>
      <c r="AA461" s="14"/>
    </row>
    <row r="462" spans="1:27" ht="15" customHeight="1" x14ac:dyDescent="0.25">
      <c r="A462" s="183"/>
      <c r="B462" s="183" t="s">
        <v>595</v>
      </c>
      <c r="C462" s="183">
        <v>9</v>
      </c>
      <c r="D462" s="183" t="s">
        <v>196</v>
      </c>
      <c r="E462" s="183" t="s">
        <v>604</v>
      </c>
      <c r="F462" s="183">
        <v>110</v>
      </c>
      <c r="G462" s="183">
        <v>5</v>
      </c>
      <c r="H462" s="183">
        <v>4</v>
      </c>
      <c r="I462" s="183"/>
      <c r="J462" s="183">
        <f t="shared" ca="1" si="103"/>
        <v>9</v>
      </c>
      <c r="K462" s="183">
        <v>118</v>
      </c>
      <c r="L462" s="183">
        <v>59</v>
      </c>
      <c r="M462" s="183">
        <v>63</v>
      </c>
      <c r="N462" s="183">
        <v>28</v>
      </c>
      <c r="O462" s="183"/>
      <c r="P462" s="183"/>
      <c r="Q462" s="329">
        <f t="shared" ca="1" si="104"/>
        <v>181</v>
      </c>
      <c r="R462" s="183">
        <f t="shared" ca="1" si="105"/>
        <v>87</v>
      </c>
      <c r="S462" s="183">
        <v>5</v>
      </c>
      <c r="T462" s="183">
        <v>5</v>
      </c>
      <c r="U462" s="183">
        <v>7</v>
      </c>
      <c r="V462" s="183">
        <v>5</v>
      </c>
      <c r="W462" s="183"/>
      <c r="X462" s="183"/>
      <c r="Y462" s="183">
        <f t="shared" ca="1" si="106"/>
        <v>12</v>
      </c>
      <c r="Z462" s="183">
        <f t="shared" ca="1" si="107"/>
        <v>10</v>
      </c>
      <c r="AA462" s="14"/>
    </row>
    <row r="463" spans="1:27" ht="15" customHeight="1" x14ac:dyDescent="0.25">
      <c r="A463" s="183"/>
      <c r="B463" s="183" t="s">
        <v>595</v>
      </c>
      <c r="C463" s="183">
        <v>9</v>
      </c>
      <c r="D463" s="183" t="s">
        <v>196</v>
      </c>
      <c r="E463" s="183" t="s">
        <v>605</v>
      </c>
      <c r="F463" s="183">
        <v>170</v>
      </c>
      <c r="G463" s="183">
        <v>5</v>
      </c>
      <c r="H463" s="183">
        <v>4</v>
      </c>
      <c r="I463" s="183"/>
      <c r="J463" s="183">
        <f t="shared" ca="1" si="103"/>
        <v>9</v>
      </c>
      <c r="K463" s="183">
        <v>140</v>
      </c>
      <c r="L463" s="183">
        <v>60</v>
      </c>
      <c r="M463" s="183">
        <v>109</v>
      </c>
      <c r="N463" s="183">
        <v>46</v>
      </c>
      <c r="O463" s="183"/>
      <c r="P463" s="183"/>
      <c r="Q463" s="329">
        <f t="shared" ca="1" si="104"/>
        <v>249</v>
      </c>
      <c r="R463" s="183">
        <f t="shared" ca="1" si="105"/>
        <v>106</v>
      </c>
      <c r="S463" s="183">
        <v>5</v>
      </c>
      <c r="T463" s="183">
        <v>5</v>
      </c>
      <c r="U463" s="183">
        <v>8</v>
      </c>
      <c r="V463" s="183">
        <v>5</v>
      </c>
      <c r="W463" s="183"/>
      <c r="X463" s="183"/>
      <c r="Y463" s="183">
        <f t="shared" ca="1" si="106"/>
        <v>13</v>
      </c>
      <c r="Z463" s="183">
        <f t="shared" ca="1" si="107"/>
        <v>10</v>
      </c>
      <c r="AA463" s="14"/>
    </row>
    <row r="464" spans="1:27" ht="15" customHeight="1" x14ac:dyDescent="0.25">
      <c r="A464" s="183"/>
      <c r="B464" s="183" t="s">
        <v>595</v>
      </c>
      <c r="C464" s="183">
        <v>12</v>
      </c>
      <c r="D464" s="183" t="s">
        <v>196</v>
      </c>
      <c r="E464" s="183" t="s">
        <v>606</v>
      </c>
      <c r="F464" s="183">
        <v>150</v>
      </c>
      <c r="G464" s="183">
        <v>5</v>
      </c>
      <c r="H464" s="183">
        <v>4</v>
      </c>
      <c r="I464" s="183">
        <v>3</v>
      </c>
      <c r="J464" s="183">
        <f t="shared" ca="1" si="103"/>
        <v>12</v>
      </c>
      <c r="K464" s="183">
        <v>123</v>
      </c>
      <c r="L464" s="183">
        <v>59</v>
      </c>
      <c r="M464" s="183">
        <v>94</v>
      </c>
      <c r="N464" s="183">
        <v>46</v>
      </c>
      <c r="O464" s="183">
        <v>27</v>
      </c>
      <c r="P464" s="183">
        <v>10</v>
      </c>
      <c r="Q464" s="329">
        <f t="shared" ca="1" si="104"/>
        <v>244</v>
      </c>
      <c r="R464" s="183">
        <f t="shared" ca="1" si="105"/>
        <v>115</v>
      </c>
      <c r="S464" s="183">
        <v>5</v>
      </c>
      <c r="T464" s="183">
        <v>5</v>
      </c>
      <c r="U464" s="183">
        <v>2</v>
      </c>
      <c r="V464" s="183">
        <v>2</v>
      </c>
      <c r="W464" s="183">
        <v>9</v>
      </c>
      <c r="X464" s="183">
        <v>7</v>
      </c>
      <c r="Y464" s="183">
        <f t="shared" ca="1" si="106"/>
        <v>16</v>
      </c>
      <c r="Z464" s="183">
        <f t="shared" ca="1" si="107"/>
        <v>14</v>
      </c>
      <c r="AA464" s="14"/>
    </row>
    <row r="465" spans="1:27" ht="15" customHeight="1" x14ac:dyDescent="0.25">
      <c r="A465" s="183"/>
      <c r="B465" s="183" t="s">
        <v>595</v>
      </c>
      <c r="C465" s="183">
        <v>9</v>
      </c>
      <c r="D465" s="183" t="s">
        <v>196</v>
      </c>
      <c r="E465" s="183" t="s">
        <v>607</v>
      </c>
      <c r="F465" s="183">
        <v>113</v>
      </c>
      <c r="G465" s="183">
        <v>5</v>
      </c>
      <c r="H465" s="183">
        <v>4</v>
      </c>
      <c r="I465" s="183"/>
      <c r="J465" s="183">
        <f t="shared" ca="1" si="103"/>
        <v>9</v>
      </c>
      <c r="K465" s="183">
        <v>86</v>
      </c>
      <c r="L465" s="183">
        <v>44</v>
      </c>
      <c r="M465" s="183">
        <v>59</v>
      </c>
      <c r="N465" s="183">
        <v>23</v>
      </c>
      <c r="O465" s="183"/>
      <c r="P465" s="183"/>
      <c r="Q465" s="329">
        <f t="shared" ca="1" si="104"/>
        <v>145</v>
      </c>
      <c r="R465" s="183">
        <f t="shared" ca="1" si="105"/>
        <v>67</v>
      </c>
      <c r="S465" s="183">
        <v>5</v>
      </c>
      <c r="T465" s="183">
        <v>5</v>
      </c>
      <c r="U465" s="183">
        <v>8</v>
      </c>
      <c r="V465" s="183">
        <v>6</v>
      </c>
      <c r="W465" s="183"/>
      <c r="X465" s="183"/>
      <c r="Y465" s="183">
        <f t="shared" ca="1" si="106"/>
        <v>13</v>
      </c>
      <c r="Z465" s="183">
        <f t="shared" ca="1" si="107"/>
        <v>11</v>
      </c>
      <c r="AA465" s="14"/>
    </row>
    <row r="466" spans="1:27" ht="15" customHeight="1" x14ac:dyDescent="0.25">
      <c r="A466" s="183"/>
      <c r="B466" s="183" t="s">
        <v>595</v>
      </c>
      <c r="C466" s="183">
        <v>12</v>
      </c>
      <c r="D466" s="183" t="s">
        <v>196</v>
      </c>
      <c r="E466" s="183" t="s">
        <v>608</v>
      </c>
      <c r="F466" s="183">
        <v>100</v>
      </c>
      <c r="G466" s="183">
        <v>5</v>
      </c>
      <c r="H466" s="183">
        <v>6</v>
      </c>
      <c r="I466" s="183">
        <v>4</v>
      </c>
      <c r="J466" s="183">
        <f t="shared" ca="1" si="103"/>
        <v>15</v>
      </c>
      <c r="K466" s="183">
        <v>123</v>
      </c>
      <c r="L466" s="183">
        <v>51</v>
      </c>
      <c r="M466" s="183">
        <v>86</v>
      </c>
      <c r="N466" s="183">
        <v>40</v>
      </c>
      <c r="O466" s="183">
        <v>38</v>
      </c>
      <c r="P466" s="183">
        <v>18</v>
      </c>
      <c r="Q466" s="329">
        <f t="shared" ca="1" si="104"/>
        <v>247</v>
      </c>
      <c r="R466" s="183">
        <f t="shared" ca="1" si="105"/>
        <v>109</v>
      </c>
      <c r="S466" s="183">
        <v>5</v>
      </c>
      <c r="T466" s="183">
        <v>5</v>
      </c>
      <c r="U466" s="183">
        <v>8</v>
      </c>
      <c r="V466" s="183">
        <v>8</v>
      </c>
      <c r="W466" s="183">
        <v>4</v>
      </c>
      <c r="X466" s="183">
        <v>4</v>
      </c>
      <c r="Y466" s="183">
        <f t="shared" ca="1" si="106"/>
        <v>17</v>
      </c>
      <c r="Z466" s="183">
        <f t="shared" ca="1" si="107"/>
        <v>17</v>
      </c>
      <c r="AA466" s="14"/>
    </row>
    <row r="467" spans="1:27" ht="15" customHeight="1" x14ac:dyDescent="0.25">
      <c r="A467" s="183"/>
      <c r="B467" s="183" t="s">
        <v>595</v>
      </c>
      <c r="C467" s="183">
        <v>12</v>
      </c>
      <c r="D467" s="183" t="s">
        <v>196</v>
      </c>
      <c r="E467" s="183" t="s">
        <v>609</v>
      </c>
      <c r="F467" s="183">
        <v>68</v>
      </c>
      <c r="G467" s="183">
        <v>15</v>
      </c>
      <c r="H467" s="183">
        <v>11</v>
      </c>
      <c r="I467" s="183">
        <v>4</v>
      </c>
      <c r="J467" s="183">
        <f t="shared" ca="1" si="103"/>
        <v>30</v>
      </c>
      <c r="K467" s="183">
        <v>463</v>
      </c>
      <c r="L467" s="183">
        <v>230</v>
      </c>
      <c r="M467" s="183">
        <v>324</v>
      </c>
      <c r="N467" s="183">
        <v>144</v>
      </c>
      <c r="O467" s="183">
        <v>107</v>
      </c>
      <c r="P467" s="183">
        <v>59</v>
      </c>
      <c r="Q467" s="329">
        <f t="shared" ca="1" si="104"/>
        <v>894</v>
      </c>
      <c r="R467" s="183">
        <f t="shared" ca="1" si="105"/>
        <v>433</v>
      </c>
      <c r="S467" s="183">
        <v>15</v>
      </c>
      <c r="T467" s="183">
        <v>14</v>
      </c>
      <c r="U467" s="183">
        <v>17</v>
      </c>
      <c r="V467" s="183">
        <v>13</v>
      </c>
      <c r="W467" s="183">
        <v>9</v>
      </c>
      <c r="X467" s="183">
        <v>6</v>
      </c>
      <c r="Y467" s="183">
        <f t="shared" ca="1" si="106"/>
        <v>41</v>
      </c>
      <c r="Z467" s="183">
        <f t="shared" ca="1" si="107"/>
        <v>33</v>
      </c>
      <c r="AA467" s="14"/>
    </row>
    <row r="468" spans="1:27" ht="15" customHeight="1" x14ac:dyDescent="0.25">
      <c r="A468" s="183"/>
      <c r="B468" s="183" t="s">
        <v>595</v>
      </c>
      <c r="C468" s="183">
        <v>12</v>
      </c>
      <c r="D468" s="183" t="s">
        <v>196</v>
      </c>
      <c r="E468" s="183" t="s">
        <v>610</v>
      </c>
      <c r="F468" s="183">
        <v>100</v>
      </c>
      <c r="G468" s="183">
        <v>15</v>
      </c>
      <c r="H468" s="183">
        <v>11</v>
      </c>
      <c r="I468" s="183">
        <v>6</v>
      </c>
      <c r="J468" s="183">
        <f t="shared" ca="1" si="103"/>
        <v>32</v>
      </c>
      <c r="K468" s="183">
        <v>439</v>
      </c>
      <c r="L468" s="183">
        <v>227</v>
      </c>
      <c r="M468" s="183">
        <v>320</v>
      </c>
      <c r="N468" s="183">
        <v>155</v>
      </c>
      <c r="O468" s="183">
        <v>143</v>
      </c>
      <c r="P468" s="183">
        <v>81</v>
      </c>
      <c r="Q468" s="329">
        <f t="shared" ca="1" si="104"/>
        <v>902</v>
      </c>
      <c r="R468" s="183">
        <f t="shared" ca="1" si="105"/>
        <v>463</v>
      </c>
      <c r="S468" s="183">
        <v>15</v>
      </c>
      <c r="T468" s="183">
        <v>15</v>
      </c>
      <c r="U468" s="183">
        <v>24</v>
      </c>
      <c r="V468" s="183">
        <v>15</v>
      </c>
      <c r="W468" s="183">
        <v>5</v>
      </c>
      <c r="X468" s="183">
        <v>4</v>
      </c>
      <c r="Y468" s="183">
        <f t="shared" ca="1" si="106"/>
        <v>44</v>
      </c>
      <c r="Z468" s="183">
        <f t="shared" ca="1" si="107"/>
        <v>34</v>
      </c>
      <c r="AA468" s="14"/>
    </row>
    <row r="469" spans="1:27" ht="15" customHeight="1" x14ac:dyDescent="0.25">
      <c r="A469" s="183"/>
      <c r="B469" s="183" t="s">
        <v>595</v>
      </c>
      <c r="C469" s="183">
        <v>12</v>
      </c>
      <c r="D469" s="183" t="s">
        <v>196</v>
      </c>
      <c r="E469" s="183" t="s">
        <v>611</v>
      </c>
      <c r="F469" s="183">
        <v>210</v>
      </c>
      <c r="G469" s="183">
        <v>10</v>
      </c>
      <c r="H469" s="183">
        <v>8</v>
      </c>
      <c r="I469" s="183">
        <v>4</v>
      </c>
      <c r="J469" s="183">
        <f t="shared" ca="1" si="103"/>
        <v>22</v>
      </c>
      <c r="K469" s="183">
        <v>272</v>
      </c>
      <c r="L469" s="183">
        <v>140</v>
      </c>
      <c r="M469" s="183">
        <v>201</v>
      </c>
      <c r="N469" s="183">
        <v>97</v>
      </c>
      <c r="O469" s="183">
        <v>80</v>
      </c>
      <c r="P469" s="183">
        <v>46</v>
      </c>
      <c r="Q469" s="329">
        <f t="shared" ca="1" si="104"/>
        <v>553</v>
      </c>
      <c r="R469" s="183">
        <f t="shared" ca="1" si="105"/>
        <v>283</v>
      </c>
      <c r="S469" s="183">
        <v>10</v>
      </c>
      <c r="T469" s="183">
        <v>10</v>
      </c>
      <c r="U469" s="183">
        <v>10</v>
      </c>
      <c r="V469" s="183">
        <v>5</v>
      </c>
      <c r="W469" s="183">
        <v>10</v>
      </c>
      <c r="X469" s="183">
        <v>8</v>
      </c>
      <c r="Y469" s="183">
        <f t="shared" ca="1" si="106"/>
        <v>30</v>
      </c>
      <c r="Z469" s="183">
        <f t="shared" ca="1" si="107"/>
        <v>23</v>
      </c>
      <c r="AA469" s="14"/>
    </row>
    <row r="470" spans="1:27" ht="15" customHeight="1" x14ac:dyDescent="0.25">
      <c r="A470" s="183"/>
      <c r="B470" s="183" t="s">
        <v>595</v>
      </c>
      <c r="C470" s="183">
        <v>12</v>
      </c>
      <c r="D470" s="183" t="s">
        <v>196</v>
      </c>
      <c r="E470" s="183" t="s">
        <v>612</v>
      </c>
      <c r="F470" s="183">
        <v>310</v>
      </c>
      <c r="G470" s="183">
        <v>5</v>
      </c>
      <c r="H470" s="183">
        <v>4</v>
      </c>
      <c r="I470" s="183">
        <v>1</v>
      </c>
      <c r="J470" s="183">
        <f t="shared" ca="1" si="103"/>
        <v>10</v>
      </c>
      <c r="K470" s="183">
        <v>149</v>
      </c>
      <c r="L470" s="183">
        <v>80</v>
      </c>
      <c r="M470" s="183">
        <v>88</v>
      </c>
      <c r="N470" s="183">
        <v>42</v>
      </c>
      <c r="O470" s="183">
        <v>11</v>
      </c>
      <c r="P470" s="183">
        <v>5</v>
      </c>
      <c r="Q470" s="329">
        <f t="shared" ca="1" si="104"/>
        <v>248</v>
      </c>
      <c r="R470" s="183">
        <f t="shared" ca="1" si="105"/>
        <v>127</v>
      </c>
      <c r="S470" s="183">
        <v>5</v>
      </c>
      <c r="T470" s="183">
        <v>5</v>
      </c>
      <c r="U470" s="183">
        <v>7</v>
      </c>
      <c r="V470" s="183">
        <v>5</v>
      </c>
      <c r="W470" s="183"/>
      <c r="X470" s="183"/>
      <c r="Y470" s="183">
        <f t="shared" ca="1" si="106"/>
        <v>12</v>
      </c>
      <c r="Z470" s="183">
        <f t="shared" ca="1" si="107"/>
        <v>10</v>
      </c>
      <c r="AA470" s="14"/>
    </row>
    <row r="471" spans="1:27" ht="15" customHeight="1" x14ac:dyDescent="0.25">
      <c r="A471" s="183"/>
      <c r="B471" s="183" t="s">
        <v>595</v>
      </c>
      <c r="C471" s="183">
        <v>12</v>
      </c>
      <c r="D471" s="183" t="s">
        <v>196</v>
      </c>
      <c r="E471" s="183" t="s">
        <v>613</v>
      </c>
      <c r="F471" s="183">
        <v>135</v>
      </c>
      <c r="G471" s="183">
        <v>28</v>
      </c>
      <c r="H471" s="183">
        <v>16</v>
      </c>
      <c r="I471" s="183">
        <v>6</v>
      </c>
      <c r="J471" s="183">
        <f t="shared" ca="1" si="103"/>
        <v>50</v>
      </c>
      <c r="K471" s="183">
        <v>729</v>
      </c>
      <c r="L471" s="183">
        <v>340</v>
      </c>
      <c r="M471" s="183">
        <v>493</v>
      </c>
      <c r="N471" s="183">
        <v>265</v>
      </c>
      <c r="O471" s="183">
        <v>173</v>
      </c>
      <c r="P471" s="183">
        <v>89</v>
      </c>
      <c r="Q471" s="329">
        <f t="shared" ca="1" si="104"/>
        <v>1395</v>
      </c>
      <c r="R471" s="183">
        <f t="shared" ca="1" si="105"/>
        <v>694</v>
      </c>
      <c r="S471" s="183">
        <v>26</v>
      </c>
      <c r="T471" s="183">
        <v>26</v>
      </c>
      <c r="U471" s="183">
        <v>23</v>
      </c>
      <c r="V471" s="183">
        <v>20</v>
      </c>
      <c r="W471" s="183">
        <v>14</v>
      </c>
      <c r="X471" s="183">
        <v>13</v>
      </c>
      <c r="Y471" s="183">
        <f t="shared" ca="1" si="106"/>
        <v>63</v>
      </c>
      <c r="Z471" s="183">
        <f t="shared" ca="1" si="107"/>
        <v>59</v>
      </c>
      <c r="AA471" s="14"/>
    </row>
    <row r="472" spans="1:27" ht="15" customHeight="1" x14ac:dyDescent="0.25">
      <c r="A472" s="183"/>
      <c r="B472" s="183" t="s">
        <v>595</v>
      </c>
      <c r="C472" s="183">
        <v>12</v>
      </c>
      <c r="D472" s="183" t="s">
        <v>196</v>
      </c>
      <c r="E472" s="183" t="s">
        <v>614</v>
      </c>
      <c r="F472" s="183">
        <v>220</v>
      </c>
      <c r="G472" s="183">
        <v>13</v>
      </c>
      <c r="H472" s="183">
        <v>8</v>
      </c>
      <c r="I472" s="183">
        <v>5</v>
      </c>
      <c r="J472" s="183">
        <f t="shared" ca="1" si="103"/>
        <v>26</v>
      </c>
      <c r="K472" s="183">
        <v>396</v>
      </c>
      <c r="L472" s="183">
        <v>193</v>
      </c>
      <c r="M472" s="183">
        <v>211</v>
      </c>
      <c r="N472" s="183">
        <v>101</v>
      </c>
      <c r="O472" s="183">
        <v>119</v>
      </c>
      <c r="P472" s="183">
        <v>64</v>
      </c>
      <c r="Q472" s="329">
        <f t="shared" ca="1" si="104"/>
        <v>726</v>
      </c>
      <c r="R472" s="183">
        <f t="shared" ca="1" si="105"/>
        <v>358</v>
      </c>
      <c r="S472" s="183">
        <v>13</v>
      </c>
      <c r="T472" s="183">
        <v>13</v>
      </c>
      <c r="U472" s="183">
        <v>10</v>
      </c>
      <c r="V472" s="183">
        <v>7</v>
      </c>
      <c r="W472" s="183">
        <v>12</v>
      </c>
      <c r="X472" s="183">
        <v>7</v>
      </c>
      <c r="Y472" s="183">
        <f t="shared" ca="1" si="106"/>
        <v>35</v>
      </c>
      <c r="Z472" s="183">
        <f t="shared" ca="1" si="107"/>
        <v>27</v>
      </c>
      <c r="AA472" s="14"/>
    </row>
    <row r="473" spans="1:27" ht="15" customHeight="1" x14ac:dyDescent="0.25">
      <c r="A473" s="183"/>
      <c r="B473" s="183" t="s">
        <v>595</v>
      </c>
      <c r="C473" s="183">
        <v>12</v>
      </c>
      <c r="D473" s="183" t="s">
        <v>196</v>
      </c>
      <c r="E473" s="183" t="s">
        <v>615</v>
      </c>
      <c r="F473" s="183">
        <v>175</v>
      </c>
      <c r="G473" s="183">
        <v>9</v>
      </c>
      <c r="H473" s="183">
        <v>6</v>
      </c>
      <c r="I473" s="183">
        <v>3</v>
      </c>
      <c r="J473" s="183">
        <f t="shared" ca="1" si="103"/>
        <v>18</v>
      </c>
      <c r="K473" s="183">
        <v>258</v>
      </c>
      <c r="L473" s="183">
        <v>138</v>
      </c>
      <c r="M473" s="183">
        <v>146</v>
      </c>
      <c r="N473" s="183">
        <v>69</v>
      </c>
      <c r="O473" s="183">
        <v>63</v>
      </c>
      <c r="P473" s="183">
        <v>38</v>
      </c>
      <c r="Q473" s="329">
        <f t="shared" ca="1" si="104"/>
        <v>467</v>
      </c>
      <c r="R473" s="183">
        <f t="shared" ca="1" si="105"/>
        <v>245</v>
      </c>
      <c r="S473" s="183">
        <v>9</v>
      </c>
      <c r="T473" s="183">
        <v>9</v>
      </c>
      <c r="U473" s="183">
        <v>7</v>
      </c>
      <c r="V473" s="183">
        <v>4</v>
      </c>
      <c r="W473" s="183">
        <v>9</v>
      </c>
      <c r="X473" s="183">
        <v>8</v>
      </c>
      <c r="Y473" s="183">
        <f t="shared" ca="1" si="106"/>
        <v>25</v>
      </c>
      <c r="Z473" s="183">
        <f t="shared" ca="1" si="107"/>
        <v>21</v>
      </c>
      <c r="AA473" s="14"/>
    </row>
    <row r="474" spans="1:27" ht="15" customHeight="1" x14ac:dyDescent="0.25">
      <c r="A474" s="183"/>
      <c r="B474" s="183" t="s">
        <v>595</v>
      </c>
      <c r="C474" s="183">
        <v>9</v>
      </c>
      <c r="D474" s="183" t="s">
        <v>196</v>
      </c>
      <c r="E474" s="183" t="s">
        <v>616</v>
      </c>
      <c r="F474" s="183">
        <v>210</v>
      </c>
      <c r="G474" s="183">
        <v>5</v>
      </c>
      <c r="H474" s="183">
        <v>4</v>
      </c>
      <c r="I474" s="183"/>
      <c r="J474" s="183">
        <f t="shared" ca="1" si="103"/>
        <v>9</v>
      </c>
      <c r="K474" s="183">
        <v>155</v>
      </c>
      <c r="L474" s="183">
        <v>68</v>
      </c>
      <c r="M474" s="183">
        <v>94</v>
      </c>
      <c r="N474" s="183">
        <v>41</v>
      </c>
      <c r="O474" s="183"/>
      <c r="P474" s="183"/>
      <c r="Q474" s="329">
        <f t="shared" ca="1" si="104"/>
        <v>249</v>
      </c>
      <c r="R474" s="183">
        <f t="shared" ca="1" si="105"/>
        <v>109</v>
      </c>
      <c r="S474" s="183">
        <v>5</v>
      </c>
      <c r="T474" s="183">
        <v>5</v>
      </c>
      <c r="U474" s="183">
        <v>9</v>
      </c>
      <c r="V474" s="183">
        <v>6</v>
      </c>
      <c r="W474" s="183"/>
      <c r="X474" s="183"/>
      <c r="Y474" s="183">
        <f t="shared" ca="1" si="106"/>
        <v>14</v>
      </c>
      <c r="Z474" s="183">
        <f t="shared" ca="1" si="107"/>
        <v>11</v>
      </c>
      <c r="AA474" s="14"/>
    </row>
    <row r="475" spans="1:27" ht="15" customHeight="1" x14ac:dyDescent="0.25">
      <c r="A475" s="183"/>
      <c r="B475" s="183" t="s">
        <v>595</v>
      </c>
      <c r="C475" s="183">
        <v>9</v>
      </c>
      <c r="D475" s="183" t="s">
        <v>196</v>
      </c>
      <c r="E475" s="183" t="s">
        <v>617</v>
      </c>
      <c r="F475" s="183">
        <v>15</v>
      </c>
      <c r="G475" s="183">
        <v>5</v>
      </c>
      <c r="H475" s="183">
        <v>4</v>
      </c>
      <c r="I475" s="183"/>
      <c r="J475" s="183">
        <f t="shared" ca="1" si="103"/>
        <v>9</v>
      </c>
      <c r="K475" s="183">
        <v>58</v>
      </c>
      <c r="L475" s="183">
        <v>27</v>
      </c>
      <c r="M475" s="183">
        <v>43</v>
      </c>
      <c r="N475" s="183">
        <v>13</v>
      </c>
      <c r="O475" s="183"/>
      <c r="P475" s="183"/>
      <c r="Q475" s="329">
        <f t="shared" ca="1" si="104"/>
        <v>101</v>
      </c>
      <c r="R475" s="183">
        <f t="shared" ca="1" si="105"/>
        <v>40</v>
      </c>
      <c r="S475" s="183">
        <v>5</v>
      </c>
      <c r="T475" s="183">
        <v>4</v>
      </c>
      <c r="U475" s="183">
        <v>7</v>
      </c>
      <c r="V475" s="183">
        <v>6</v>
      </c>
      <c r="W475" s="183"/>
      <c r="X475" s="183"/>
      <c r="Y475" s="183">
        <f t="shared" ca="1" si="106"/>
        <v>12</v>
      </c>
      <c r="Z475" s="183">
        <f t="shared" ca="1" si="107"/>
        <v>10</v>
      </c>
      <c r="AA475" s="14"/>
    </row>
    <row r="476" spans="1:27" ht="15" customHeight="1" x14ac:dyDescent="0.25">
      <c r="A476" s="183"/>
      <c r="B476" s="183" t="s">
        <v>595</v>
      </c>
      <c r="C476" s="183">
        <v>12</v>
      </c>
      <c r="D476" s="183" t="s">
        <v>196</v>
      </c>
      <c r="E476" s="183" t="s">
        <v>618</v>
      </c>
      <c r="F476" s="183">
        <v>200</v>
      </c>
      <c r="G476" s="183">
        <v>7</v>
      </c>
      <c r="H476" s="183">
        <v>4</v>
      </c>
      <c r="I476" s="183">
        <v>3</v>
      </c>
      <c r="J476" s="183">
        <f t="shared" ca="1" si="103"/>
        <v>14</v>
      </c>
      <c r="K476" s="183">
        <v>183</v>
      </c>
      <c r="L476" s="183">
        <v>81</v>
      </c>
      <c r="M476" s="183">
        <v>102</v>
      </c>
      <c r="N476" s="183">
        <v>46</v>
      </c>
      <c r="O476" s="183">
        <v>36</v>
      </c>
      <c r="P476" s="183">
        <v>11</v>
      </c>
      <c r="Q476" s="329">
        <f t="shared" ca="1" si="104"/>
        <v>321</v>
      </c>
      <c r="R476" s="183">
        <f t="shared" ca="1" si="105"/>
        <v>138</v>
      </c>
      <c r="S476" s="183">
        <v>6</v>
      </c>
      <c r="T476" s="183">
        <v>6</v>
      </c>
      <c r="U476" s="183"/>
      <c r="V476" s="183"/>
      <c r="W476" s="183">
        <v>12</v>
      </c>
      <c r="X476" s="183">
        <v>8</v>
      </c>
      <c r="Y476" s="183">
        <f t="shared" ca="1" si="106"/>
        <v>18</v>
      </c>
      <c r="Z476" s="183">
        <f t="shared" ca="1" si="107"/>
        <v>14</v>
      </c>
      <c r="AA476" s="14"/>
    </row>
    <row r="477" spans="1:27" ht="15" customHeight="1" x14ac:dyDescent="0.25">
      <c r="A477" s="183"/>
      <c r="B477" s="183" t="s">
        <v>595</v>
      </c>
      <c r="C477" s="183">
        <v>12</v>
      </c>
      <c r="D477" s="183" t="s">
        <v>196</v>
      </c>
      <c r="E477" s="183" t="s">
        <v>619</v>
      </c>
      <c r="F477" s="183">
        <v>162</v>
      </c>
      <c r="G477" s="183">
        <v>9</v>
      </c>
      <c r="H477" s="183">
        <v>7</v>
      </c>
      <c r="I477" s="183">
        <v>3</v>
      </c>
      <c r="J477" s="183">
        <f t="shared" ca="1" si="103"/>
        <v>19</v>
      </c>
      <c r="K477" s="183">
        <v>246</v>
      </c>
      <c r="L477" s="183">
        <v>114</v>
      </c>
      <c r="M477" s="183">
        <v>162</v>
      </c>
      <c r="N477" s="183">
        <v>73</v>
      </c>
      <c r="O477" s="183">
        <v>58</v>
      </c>
      <c r="P477" s="183">
        <v>29</v>
      </c>
      <c r="Q477" s="329">
        <f t="shared" ca="1" si="104"/>
        <v>466</v>
      </c>
      <c r="R477" s="183">
        <f t="shared" ca="1" si="105"/>
        <v>216</v>
      </c>
      <c r="S477" s="183">
        <v>9</v>
      </c>
      <c r="T477" s="183">
        <v>9</v>
      </c>
      <c r="U477" s="183">
        <v>1</v>
      </c>
      <c r="V477" s="183">
        <v>1</v>
      </c>
      <c r="W477" s="183">
        <v>15</v>
      </c>
      <c r="X477" s="183">
        <v>11</v>
      </c>
      <c r="Y477" s="183">
        <f t="shared" ca="1" si="106"/>
        <v>25</v>
      </c>
      <c r="Z477" s="183">
        <f t="shared" ca="1" si="107"/>
        <v>21</v>
      </c>
      <c r="AA477" s="14"/>
    </row>
    <row r="478" spans="1:27" ht="15" customHeight="1" x14ac:dyDescent="0.25">
      <c r="A478" s="183"/>
      <c r="B478" s="183" t="s">
        <v>595</v>
      </c>
      <c r="C478" s="183">
        <v>12</v>
      </c>
      <c r="D478" s="183" t="s">
        <v>190</v>
      </c>
      <c r="E478" s="183" t="s">
        <v>620</v>
      </c>
      <c r="F478" s="183">
        <v>45</v>
      </c>
      <c r="G478" s="183">
        <v>38</v>
      </c>
      <c r="H478" s="183">
        <v>27</v>
      </c>
      <c r="I478" s="183">
        <v>19</v>
      </c>
      <c r="J478" s="183">
        <f t="shared" ca="1" si="103"/>
        <v>84</v>
      </c>
      <c r="K478" s="183">
        <v>1580</v>
      </c>
      <c r="L478" s="183">
        <v>751</v>
      </c>
      <c r="M478" s="183">
        <v>939</v>
      </c>
      <c r="N478" s="183">
        <v>436</v>
      </c>
      <c r="O478" s="183">
        <v>595</v>
      </c>
      <c r="P478" s="183">
        <v>343</v>
      </c>
      <c r="Q478" s="329">
        <f t="shared" ca="1" si="104"/>
        <v>3114</v>
      </c>
      <c r="R478" s="183">
        <f t="shared" ca="1" si="105"/>
        <v>1530</v>
      </c>
      <c r="S478" s="183">
        <v>48</v>
      </c>
      <c r="T478" s="183">
        <v>45</v>
      </c>
      <c r="U478" s="183">
        <v>44</v>
      </c>
      <c r="V478" s="183">
        <v>38</v>
      </c>
      <c r="W478" s="183">
        <v>35</v>
      </c>
      <c r="X478" s="183">
        <v>29</v>
      </c>
      <c r="Y478" s="183">
        <f t="shared" ca="1" si="106"/>
        <v>127</v>
      </c>
      <c r="Z478" s="183">
        <f t="shared" ca="1" si="107"/>
        <v>112</v>
      </c>
      <c r="AA478" s="14"/>
    </row>
    <row r="479" spans="1:27" ht="15" customHeight="1" x14ac:dyDescent="0.25">
      <c r="A479" s="183"/>
      <c r="B479" s="183" t="s">
        <v>595</v>
      </c>
      <c r="C479" s="183">
        <v>12</v>
      </c>
      <c r="D479" s="183" t="s">
        <v>196</v>
      </c>
      <c r="E479" s="183" t="s">
        <v>621</v>
      </c>
      <c r="F479" s="183">
        <v>227</v>
      </c>
      <c r="G479" s="183">
        <v>10</v>
      </c>
      <c r="H479" s="183">
        <v>7</v>
      </c>
      <c r="I479" s="183">
        <v>3</v>
      </c>
      <c r="J479" s="183">
        <f t="shared" ca="1" si="103"/>
        <v>20</v>
      </c>
      <c r="K479" s="183">
        <v>283</v>
      </c>
      <c r="L479" s="183">
        <v>151</v>
      </c>
      <c r="M479" s="183">
        <v>165</v>
      </c>
      <c r="N479" s="183">
        <v>77</v>
      </c>
      <c r="O479" s="183">
        <v>96</v>
      </c>
      <c r="P479" s="183">
        <v>42</v>
      </c>
      <c r="Q479" s="329">
        <f t="shared" ca="1" si="104"/>
        <v>544</v>
      </c>
      <c r="R479" s="183">
        <f t="shared" ca="1" si="105"/>
        <v>270</v>
      </c>
      <c r="S479" s="183">
        <v>10</v>
      </c>
      <c r="T479" s="183">
        <v>10</v>
      </c>
      <c r="U479" s="183">
        <v>15</v>
      </c>
      <c r="V479" s="183">
        <v>11</v>
      </c>
      <c r="W479" s="183"/>
      <c r="X479" s="183"/>
      <c r="Y479" s="183">
        <f t="shared" ca="1" si="106"/>
        <v>25</v>
      </c>
      <c r="Z479" s="183">
        <f t="shared" ca="1" si="107"/>
        <v>21</v>
      </c>
      <c r="AA479" s="14"/>
    </row>
    <row r="480" spans="1:27" ht="15" customHeight="1" x14ac:dyDescent="0.25">
      <c r="A480" s="183"/>
      <c r="B480" s="183" t="s">
        <v>595</v>
      </c>
      <c r="C480" s="183">
        <v>9</v>
      </c>
      <c r="D480" s="183" t="s">
        <v>202</v>
      </c>
      <c r="E480" s="183" t="s">
        <v>622</v>
      </c>
      <c r="F480" s="183">
        <v>290</v>
      </c>
      <c r="G480" s="183">
        <v>12</v>
      </c>
      <c r="H480" s="183">
        <v>7</v>
      </c>
      <c r="I480" s="183"/>
      <c r="J480" s="183">
        <f t="shared" ca="1" si="103"/>
        <v>19</v>
      </c>
      <c r="K480" s="183">
        <v>374</v>
      </c>
      <c r="L480" s="183">
        <v>176</v>
      </c>
      <c r="M480" s="183">
        <v>228</v>
      </c>
      <c r="N480" s="183">
        <v>109</v>
      </c>
      <c r="O480" s="183"/>
      <c r="P480" s="183"/>
      <c r="Q480" s="329">
        <f t="shared" ca="1" si="104"/>
        <v>602</v>
      </c>
      <c r="R480" s="183">
        <f t="shared" ca="1" si="105"/>
        <v>285</v>
      </c>
      <c r="S480" s="183">
        <v>11</v>
      </c>
      <c r="T480" s="183">
        <v>11</v>
      </c>
      <c r="U480" s="183">
        <v>13</v>
      </c>
      <c r="V480" s="183">
        <v>11</v>
      </c>
      <c r="W480" s="183"/>
      <c r="X480" s="183"/>
      <c r="Y480" s="183">
        <f t="shared" ca="1" si="106"/>
        <v>24</v>
      </c>
      <c r="Z480" s="183">
        <f t="shared" ca="1" si="107"/>
        <v>22</v>
      </c>
      <c r="AA480" s="14"/>
    </row>
    <row r="481" spans="1:27" ht="15" customHeight="1" x14ac:dyDescent="0.25">
      <c r="A481" s="183"/>
      <c r="B481" s="183" t="s">
        <v>595</v>
      </c>
      <c r="C481" s="183">
        <v>12</v>
      </c>
      <c r="D481" s="183" t="s">
        <v>196</v>
      </c>
      <c r="E481" s="183" t="s">
        <v>623</v>
      </c>
      <c r="F481" s="183">
        <v>90</v>
      </c>
      <c r="G481" s="183">
        <v>10</v>
      </c>
      <c r="H481" s="183">
        <v>7</v>
      </c>
      <c r="I481" s="183">
        <v>3</v>
      </c>
      <c r="J481" s="183">
        <f t="shared" ca="1" si="103"/>
        <v>20</v>
      </c>
      <c r="K481" s="183">
        <v>310</v>
      </c>
      <c r="L481" s="183">
        <v>154</v>
      </c>
      <c r="M481" s="183">
        <v>198</v>
      </c>
      <c r="N481" s="183">
        <v>90</v>
      </c>
      <c r="O481" s="183">
        <v>74</v>
      </c>
      <c r="P481" s="183">
        <v>40</v>
      </c>
      <c r="Q481" s="329">
        <f t="shared" ca="1" si="104"/>
        <v>582</v>
      </c>
      <c r="R481" s="183">
        <f t="shared" ca="1" si="105"/>
        <v>284</v>
      </c>
      <c r="S481" s="183">
        <v>10</v>
      </c>
      <c r="T481" s="183">
        <v>10</v>
      </c>
      <c r="U481" s="183">
        <v>12</v>
      </c>
      <c r="V481" s="183">
        <v>10</v>
      </c>
      <c r="W481" s="183">
        <v>8</v>
      </c>
      <c r="X481" s="183">
        <v>7</v>
      </c>
      <c r="Y481" s="183">
        <f t="shared" ca="1" si="106"/>
        <v>30</v>
      </c>
      <c r="Z481" s="183">
        <f t="shared" ca="1" si="107"/>
        <v>27</v>
      </c>
      <c r="AA481" s="14"/>
    </row>
    <row r="482" spans="1:27" ht="15" customHeight="1" x14ac:dyDescent="0.25">
      <c r="A482" s="183"/>
      <c r="B482" s="183" t="s">
        <v>595</v>
      </c>
      <c r="C482" s="183">
        <v>12</v>
      </c>
      <c r="D482" s="183" t="s">
        <v>196</v>
      </c>
      <c r="E482" s="183" t="s">
        <v>624</v>
      </c>
      <c r="F482" s="183">
        <v>243</v>
      </c>
      <c r="G482" s="183">
        <v>16</v>
      </c>
      <c r="H482" s="183">
        <v>11</v>
      </c>
      <c r="I482" s="183">
        <v>5</v>
      </c>
      <c r="J482" s="183">
        <f t="shared" ca="1" si="103"/>
        <v>32</v>
      </c>
      <c r="K482" s="183">
        <v>452</v>
      </c>
      <c r="L482" s="183">
        <v>206</v>
      </c>
      <c r="M482" s="183">
        <v>288</v>
      </c>
      <c r="N482" s="183">
        <v>156</v>
      </c>
      <c r="O482" s="183">
        <v>108</v>
      </c>
      <c r="P482" s="183">
        <v>73</v>
      </c>
      <c r="Q482" s="329">
        <f t="shared" ca="1" si="104"/>
        <v>848</v>
      </c>
      <c r="R482" s="183">
        <f t="shared" ca="1" si="105"/>
        <v>435</v>
      </c>
      <c r="S482" s="183">
        <v>16</v>
      </c>
      <c r="T482" s="183">
        <v>16</v>
      </c>
      <c r="U482" s="183">
        <v>16</v>
      </c>
      <c r="V482" s="183">
        <v>11</v>
      </c>
      <c r="W482" s="183">
        <v>8</v>
      </c>
      <c r="X482" s="183">
        <v>6</v>
      </c>
      <c r="Y482" s="183">
        <f t="shared" ca="1" si="106"/>
        <v>40</v>
      </c>
      <c r="Z482" s="183">
        <f t="shared" ca="1" si="107"/>
        <v>33</v>
      </c>
      <c r="AA482" s="14"/>
    </row>
    <row r="483" spans="1:27" ht="15" customHeight="1" x14ac:dyDescent="0.25">
      <c r="A483" s="183"/>
      <c r="B483" s="183" t="s">
        <v>595</v>
      </c>
      <c r="C483" s="183">
        <v>12</v>
      </c>
      <c r="D483" s="183" t="s">
        <v>196</v>
      </c>
      <c r="E483" s="183" t="s">
        <v>625</v>
      </c>
      <c r="F483" s="183">
        <v>191</v>
      </c>
      <c r="G483" s="183">
        <v>5</v>
      </c>
      <c r="H483" s="183">
        <v>4</v>
      </c>
      <c r="I483" s="183">
        <v>3</v>
      </c>
      <c r="J483" s="183">
        <f t="shared" ca="1" si="103"/>
        <v>12</v>
      </c>
      <c r="K483" s="183">
        <v>112</v>
      </c>
      <c r="L483" s="183">
        <v>43</v>
      </c>
      <c r="M483" s="183">
        <v>83</v>
      </c>
      <c r="N483" s="183">
        <v>38</v>
      </c>
      <c r="O483" s="183">
        <v>20</v>
      </c>
      <c r="P483" s="183">
        <v>15</v>
      </c>
      <c r="Q483" s="329">
        <f t="shared" ca="1" si="104"/>
        <v>215</v>
      </c>
      <c r="R483" s="183">
        <f t="shared" ca="1" si="105"/>
        <v>96</v>
      </c>
      <c r="S483" s="183">
        <v>5</v>
      </c>
      <c r="T483" s="183">
        <v>5</v>
      </c>
      <c r="U483" s="183">
        <v>7</v>
      </c>
      <c r="V483" s="183">
        <v>4</v>
      </c>
      <c r="W483" s="183">
        <v>4</v>
      </c>
      <c r="X483" s="183">
        <v>3</v>
      </c>
      <c r="Y483" s="183">
        <f t="shared" ca="1" si="106"/>
        <v>16</v>
      </c>
      <c r="Z483" s="183">
        <f t="shared" ca="1" si="107"/>
        <v>12</v>
      </c>
      <c r="AA483" s="14"/>
    </row>
    <row r="484" spans="1:27" ht="15" customHeight="1" x14ac:dyDescent="0.25">
      <c r="A484" s="182" t="s">
        <v>223</v>
      </c>
      <c r="B484" s="14"/>
      <c r="C484" s="14">
        <f t="shared" ref="C484:Z484" ca="1" si="108">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+INDIRECT(ADDRESS(475,COLUMN()))+INDIRECT(ADDRESS(476,COLUMN()))+INDIRECT(ADDRESS(477,COLUMN()))+INDIRECT(ADDRESS(478,COLUMN()))+INDIRECT(ADDRESS(479,COLUMN()))+INDIRECT(ADDRESS(480,COLUMN()))+INDIRECT(ADDRESS(481,COLUMN()))+INDIRECT(ADDRESS(482,COLUMN()))+INDIRECT(ADDRESS(483,COLUMN()))</f>
        <v>336</v>
      </c>
      <c r="D484" s="14" t="e">
        <f t="shared" ca="1" si="108"/>
        <v>#VALUE!</v>
      </c>
      <c r="E484" s="14" t="e">
        <f t="shared" ca="1" si="108"/>
        <v>#VALUE!</v>
      </c>
      <c r="F484" s="14">
        <f t="shared" ca="1" si="108"/>
        <v>4170</v>
      </c>
      <c r="G484" s="14">
        <f t="shared" ca="1" si="108"/>
        <v>322</v>
      </c>
      <c r="H484" s="14">
        <f t="shared" ca="1" si="108"/>
        <v>221</v>
      </c>
      <c r="I484" s="14">
        <f t="shared" ca="1" si="108"/>
        <v>94</v>
      </c>
      <c r="J484" s="14">
        <f t="shared" ca="1" si="108"/>
        <v>637</v>
      </c>
      <c r="K484" s="14">
        <f t="shared" ca="1" si="108"/>
        <v>9220</v>
      </c>
      <c r="L484" s="14">
        <f t="shared" ca="1" si="108"/>
        <v>4417</v>
      </c>
      <c r="M484" s="14">
        <f t="shared" ca="1" si="108"/>
        <v>5880</v>
      </c>
      <c r="N484" s="14">
        <f t="shared" ca="1" si="108"/>
        <v>2779</v>
      </c>
      <c r="O484" s="14">
        <f t="shared" ca="1" si="108"/>
        <v>2186</v>
      </c>
      <c r="P484" s="14">
        <f t="shared" ca="1" si="108"/>
        <v>1206</v>
      </c>
      <c r="Q484" s="320">
        <f t="shared" ca="1" si="108"/>
        <v>17286</v>
      </c>
      <c r="R484" s="14">
        <f t="shared" ca="1" si="108"/>
        <v>8402</v>
      </c>
      <c r="S484" s="14">
        <f t="shared" ca="1" si="108"/>
        <v>327</v>
      </c>
      <c r="T484" s="14">
        <f t="shared" ca="1" si="108"/>
        <v>321</v>
      </c>
      <c r="U484" s="14">
        <f t="shared" ca="1" si="108"/>
        <v>339</v>
      </c>
      <c r="V484" s="14">
        <f t="shared" ca="1" si="108"/>
        <v>254</v>
      </c>
      <c r="W484" s="14">
        <f t="shared" ca="1" si="108"/>
        <v>193</v>
      </c>
      <c r="X484" s="14">
        <f t="shared" ca="1" si="108"/>
        <v>150</v>
      </c>
      <c r="Y484" s="14">
        <f t="shared" ca="1" si="108"/>
        <v>859</v>
      </c>
      <c r="Z484" s="14">
        <f t="shared" ca="1" si="108"/>
        <v>725</v>
      </c>
      <c r="AA484" s="14"/>
    </row>
    <row r="485" spans="1:27" ht="15" customHeight="1" x14ac:dyDescent="0.25">
      <c r="A485" s="182" t="s">
        <v>224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320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5" customHeight="1" x14ac:dyDescent="0.25">
      <c r="A486" s="182" t="s">
        <v>225</v>
      </c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320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5" customHeight="1" x14ac:dyDescent="0.25">
      <c r="A487" s="183"/>
      <c r="B487" s="183" t="s">
        <v>595</v>
      </c>
      <c r="C487" s="183">
        <v>5</v>
      </c>
      <c r="D487" s="183" t="s">
        <v>190</v>
      </c>
      <c r="E487" s="183" t="s">
        <v>626</v>
      </c>
      <c r="F487" s="183">
        <v>1</v>
      </c>
      <c r="G487" s="183">
        <v>5</v>
      </c>
      <c r="H487" s="183"/>
      <c r="I487" s="183"/>
      <c r="J487" s="183">
        <f ca="1">INDIRECT(CONCATENATE("G", ROW())) + INDIRECT(CONCATENATE("H", ROW())) + INDIRECT(CONCATENATE("I", ROW()))</f>
        <v>5</v>
      </c>
      <c r="K487" s="183">
        <v>34</v>
      </c>
      <c r="L487" s="183">
        <v>13</v>
      </c>
      <c r="M487" s="183"/>
      <c r="N487" s="183"/>
      <c r="O487" s="183"/>
      <c r="P487" s="183"/>
      <c r="Q487" s="329">
        <f ca="1">INDIRECT(CONCATENATE("K", ROW())) + INDIRECT(CONCATENATE("M", ROW())) + INDIRECT(CONCATENATE("O", ROW()))</f>
        <v>34</v>
      </c>
      <c r="R487" s="183">
        <f ca="1">INDIRECT(CONCATENATE("L", ROW())) + INDIRECT(CONCATENATE("N", ROW())) + INDIRECT(CONCATENATE("P", ROW()))</f>
        <v>13</v>
      </c>
      <c r="S487" s="183">
        <v>5</v>
      </c>
      <c r="T487" s="183">
        <v>5</v>
      </c>
      <c r="U487" s="183"/>
      <c r="V487" s="183"/>
      <c r="W487" s="183"/>
      <c r="X487" s="183"/>
      <c r="Y487" s="183">
        <f ca="1">INDIRECT(CONCATENATE("S", ROW())) + INDIRECT(CONCATENATE("U", ROW())) + INDIRECT(CONCATENATE("W", ROW()))</f>
        <v>5</v>
      </c>
      <c r="Z487" s="183">
        <f ca="1">INDIRECT(CONCATENATE("T", ROW())) + INDIRECT(CONCATENATE("V", ROW())) + INDIRECT(CONCATENATE("X", ROW()))</f>
        <v>5</v>
      </c>
      <c r="AA487" s="14"/>
    </row>
    <row r="488" spans="1:27" ht="15" customHeight="1" x14ac:dyDescent="0.25">
      <c r="A488" s="182" t="s">
        <v>229</v>
      </c>
      <c r="B488" s="14"/>
      <c r="C488" s="14">
        <f t="shared" ref="C488:Z488" ca="1" si="109">INDIRECT(ADDRESS(487,COLUMN()))</f>
        <v>5</v>
      </c>
      <c r="D488" s="14" t="str">
        <f t="shared" ca="1" si="109"/>
        <v>А</v>
      </c>
      <c r="E488" s="14" t="str">
        <f t="shared" ca="1" si="109"/>
        <v>Зуун мод сейнт поул бага сургууль</v>
      </c>
      <c r="F488" s="14">
        <f t="shared" ca="1" si="109"/>
        <v>1</v>
      </c>
      <c r="G488" s="14">
        <f t="shared" ca="1" si="109"/>
        <v>5</v>
      </c>
      <c r="H488" s="14">
        <f t="shared" ca="1" si="109"/>
        <v>0</v>
      </c>
      <c r="I488" s="14">
        <f t="shared" ca="1" si="109"/>
        <v>0</v>
      </c>
      <c r="J488" s="14">
        <f t="shared" ca="1" si="109"/>
        <v>5</v>
      </c>
      <c r="K488" s="14">
        <f t="shared" ca="1" si="109"/>
        <v>34</v>
      </c>
      <c r="L488" s="14">
        <f t="shared" ca="1" si="109"/>
        <v>13</v>
      </c>
      <c r="M488" s="14">
        <f t="shared" ca="1" si="109"/>
        <v>0</v>
      </c>
      <c r="N488" s="14">
        <f t="shared" ca="1" si="109"/>
        <v>0</v>
      </c>
      <c r="O488" s="14">
        <f t="shared" ca="1" si="109"/>
        <v>0</v>
      </c>
      <c r="P488" s="14">
        <f t="shared" ca="1" si="109"/>
        <v>0</v>
      </c>
      <c r="Q488" s="320">
        <f t="shared" ca="1" si="109"/>
        <v>34</v>
      </c>
      <c r="R488" s="14">
        <f t="shared" ca="1" si="109"/>
        <v>13</v>
      </c>
      <c r="S488" s="14">
        <f t="shared" ca="1" si="109"/>
        <v>5</v>
      </c>
      <c r="T488" s="14">
        <f t="shared" ca="1" si="109"/>
        <v>5</v>
      </c>
      <c r="U488" s="14">
        <f t="shared" ca="1" si="109"/>
        <v>0</v>
      </c>
      <c r="V488" s="14">
        <f t="shared" ca="1" si="109"/>
        <v>0</v>
      </c>
      <c r="W488" s="14">
        <f t="shared" ca="1" si="109"/>
        <v>0</v>
      </c>
      <c r="X488" s="14">
        <f t="shared" ca="1" si="109"/>
        <v>0</v>
      </c>
      <c r="Y488" s="14">
        <f t="shared" ca="1" si="109"/>
        <v>5</v>
      </c>
      <c r="Z488" s="14">
        <f t="shared" ca="1" si="109"/>
        <v>5</v>
      </c>
      <c r="AA488" s="14"/>
    </row>
    <row r="489" spans="1:27" ht="15" customHeight="1" x14ac:dyDescent="0.25">
      <c r="A489" s="182" t="s">
        <v>627</v>
      </c>
      <c r="B489" s="14"/>
      <c r="C489" s="14">
        <f t="shared" ref="C489:Z489" ca="1" si="110">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+INDIRECT(ADDRESS(475,COLUMN()))+INDIRECT(ADDRESS(476,COLUMN()))+INDIRECT(ADDRESS(477,COLUMN()))+INDIRECT(ADDRESS(478,COLUMN()))+INDIRECT(ADDRESS(479,COLUMN()))+INDIRECT(ADDRESS(480,COLUMN()))+INDIRECT(ADDRESS(481,COLUMN()))+INDIRECT(ADDRESS(482,COLUMN()))+INDIRECT(ADDRESS(483,COLUMN()))+INDIRECT(ADDRESS(487,COLUMN()))</f>
        <v>341</v>
      </c>
      <c r="D489" s="14" t="e">
        <f t="shared" ca="1" si="110"/>
        <v>#VALUE!</v>
      </c>
      <c r="E489" s="14" t="e">
        <f t="shared" ca="1" si="110"/>
        <v>#VALUE!</v>
      </c>
      <c r="F489" s="14">
        <f t="shared" ca="1" si="110"/>
        <v>4171</v>
      </c>
      <c r="G489" s="14">
        <f t="shared" ca="1" si="110"/>
        <v>327</v>
      </c>
      <c r="H489" s="14">
        <f t="shared" ca="1" si="110"/>
        <v>221</v>
      </c>
      <c r="I489" s="14">
        <f t="shared" ca="1" si="110"/>
        <v>94</v>
      </c>
      <c r="J489" s="14">
        <f t="shared" ca="1" si="110"/>
        <v>642</v>
      </c>
      <c r="K489" s="14">
        <f t="shared" ca="1" si="110"/>
        <v>9254</v>
      </c>
      <c r="L489" s="14">
        <f t="shared" ca="1" si="110"/>
        <v>4430</v>
      </c>
      <c r="M489" s="14">
        <f t="shared" ca="1" si="110"/>
        <v>5880</v>
      </c>
      <c r="N489" s="14">
        <f t="shared" ca="1" si="110"/>
        <v>2779</v>
      </c>
      <c r="O489" s="14">
        <f t="shared" ca="1" si="110"/>
        <v>2186</v>
      </c>
      <c r="P489" s="14">
        <f t="shared" ca="1" si="110"/>
        <v>1206</v>
      </c>
      <c r="Q489" s="320">
        <f t="shared" ca="1" si="110"/>
        <v>17320</v>
      </c>
      <c r="R489" s="14">
        <f t="shared" ca="1" si="110"/>
        <v>8415</v>
      </c>
      <c r="S489" s="14">
        <f t="shared" ca="1" si="110"/>
        <v>332</v>
      </c>
      <c r="T489" s="14">
        <f t="shared" ca="1" si="110"/>
        <v>326</v>
      </c>
      <c r="U489" s="14">
        <f t="shared" ca="1" si="110"/>
        <v>339</v>
      </c>
      <c r="V489" s="14">
        <f t="shared" ca="1" si="110"/>
        <v>254</v>
      </c>
      <c r="W489" s="14">
        <f t="shared" ca="1" si="110"/>
        <v>193</v>
      </c>
      <c r="X489" s="14">
        <f t="shared" ca="1" si="110"/>
        <v>150</v>
      </c>
      <c r="Y489" s="14">
        <f t="shared" ca="1" si="110"/>
        <v>864</v>
      </c>
      <c r="Z489" s="14">
        <f t="shared" ca="1" si="110"/>
        <v>730</v>
      </c>
      <c r="AA489" s="14"/>
    </row>
    <row r="490" spans="1:27" ht="15" customHeight="1" x14ac:dyDescent="0.25">
      <c r="A490" s="182" t="s">
        <v>224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320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5" customHeight="1" x14ac:dyDescent="0.25">
      <c r="A491" s="182" t="s">
        <v>628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320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5" customHeight="1" x14ac:dyDescent="0.25">
      <c r="A492" s="182" t="s">
        <v>188</v>
      </c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320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5" customHeight="1" x14ac:dyDescent="0.25">
      <c r="A493" s="183"/>
      <c r="B493" s="183" t="s">
        <v>629</v>
      </c>
      <c r="C493" s="183">
        <v>5</v>
      </c>
      <c r="D493" s="183" t="s">
        <v>202</v>
      </c>
      <c r="E493" s="183" t="s">
        <v>630</v>
      </c>
      <c r="F493" s="183">
        <v>200</v>
      </c>
      <c r="G493" s="183">
        <v>5</v>
      </c>
      <c r="H493" s="183"/>
      <c r="I493" s="183"/>
      <c r="J493" s="183">
        <f t="shared" ref="J493:J519" ca="1" si="111">INDIRECT(CONCATENATE("G", ROW())) + INDIRECT(CONCATENATE("H", ROW())) + INDIRECT(CONCATENATE("I", ROW()))</f>
        <v>5</v>
      </c>
      <c r="K493" s="183">
        <v>45</v>
      </c>
      <c r="L493" s="183">
        <v>18</v>
      </c>
      <c r="M493" s="183"/>
      <c r="N493" s="183"/>
      <c r="O493" s="183"/>
      <c r="P493" s="183"/>
      <c r="Q493" s="329">
        <f t="shared" ref="Q493:Q519" ca="1" si="112">INDIRECT(CONCATENATE("K", ROW())) + INDIRECT(CONCATENATE("M", ROW())) + INDIRECT(CONCATENATE("O", ROW()))</f>
        <v>45</v>
      </c>
      <c r="R493" s="183">
        <f t="shared" ref="R493:R519" ca="1" si="113">INDIRECT(CONCATENATE("L", ROW())) + INDIRECT(CONCATENATE("N", ROW())) + INDIRECT(CONCATENATE("P", ROW()))</f>
        <v>18</v>
      </c>
      <c r="S493" s="183">
        <v>6</v>
      </c>
      <c r="T493" s="183">
        <v>6</v>
      </c>
      <c r="U493" s="183">
        <v>1</v>
      </c>
      <c r="V493" s="183">
        <v>1</v>
      </c>
      <c r="W493" s="183"/>
      <c r="X493" s="183"/>
      <c r="Y493" s="183">
        <f t="shared" ref="Y493:Y519" ca="1" si="114">INDIRECT(CONCATENATE("S", ROW())) + INDIRECT(CONCATENATE("U", ROW())) + INDIRECT(CONCATENATE("W", ROW()))</f>
        <v>7</v>
      </c>
      <c r="Z493" s="183">
        <f t="shared" ref="Z493:Z519" ca="1" si="115">INDIRECT(CONCATENATE("T", ROW())) + INDIRECT(CONCATENATE("V", ROW())) + INDIRECT(CONCATENATE("X", ROW()))</f>
        <v>7</v>
      </c>
      <c r="AA493" s="14"/>
    </row>
    <row r="494" spans="1:27" ht="15" customHeight="1" x14ac:dyDescent="0.25">
      <c r="A494" s="183"/>
      <c r="B494" s="183" t="s">
        <v>629</v>
      </c>
      <c r="C494" s="183">
        <v>5</v>
      </c>
      <c r="D494" s="183" t="s">
        <v>202</v>
      </c>
      <c r="E494" s="183" t="s">
        <v>631</v>
      </c>
      <c r="F494" s="183">
        <v>175</v>
      </c>
      <c r="G494" s="183">
        <v>5</v>
      </c>
      <c r="H494" s="183"/>
      <c r="I494" s="183"/>
      <c r="J494" s="183">
        <f t="shared" ca="1" si="111"/>
        <v>5</v>
      </c>
      <c r="K494" s="183">
        <v>60</v>
      </c>
      <c r="L494" s="183">
        <v>23</v>
      </c>
      <c r="M494" s="183"/>
      <c r="N494" s="183"/>
      <c r="O494" s="183"/>
      <c r="P494" s="183"/>
      <c r="Q494" s="329">
        <f t="shared" ca="1" si="112"/>
        <v>60</v>
      </c>
      <c r="R494" s="183">
        <f t="shared" ca="1" si="113"/>
        <v>23</v>
      </c>
      <c r="S494" s="183">
        <v>5</v>
      </c>
      <c r="T494" s="183">
        <v>4</v>
      </c>
      <c r="U494" s="183">
        <v>1</v>
      </c>
      <c r="V494" s="183">
        <v>1</v>
      </c>
      <c r="W494" s="183"/>
      <c r="X494" s="183"/>
      <c r="Y494" s="183">
        <f t="shared" ca="1" si="114"/>
        <v>6</v>
      </c>
      <c r="Z494" s="183">
        <f t="shared" ca="1" si="115"/>
        <v>5</v>
      </c>
      <c r="AA494" s="14"/>
    </row>
    <row r="495" spans="1:27" ht="15" customHeight="1" x14ac:dyDescent="0.25">
      <c r="A495" s="183"/>
      <c r="B495" s="183" t="s">
        <v>629</v>
      </c>
      <c r="C495" s="183">
        <v>12</v>
      </c>
      <c r="D495" s="183" t="s">
        <v>190</v>
      </c>
      <c r="E495" s="183" t="s">
        <v>632</v>
      </c>
      <c r="F495" s="183">
        <v>1</v>
      </c>
      <c r="G495" s="183">
        <v>28</v>
      </c>
      <c r="H495" s="183">
        <v>23</v>
      </c>
      <c r="I495" s="183">
        <v>16</v>
      </c>
      <c r="J495" s="183">
        <f t="shared" ca="1" si="111"/>
        <v>67</v>
      </c>
      <c r="K495" s="183">
        <v>988</v>
      </c>
      <c r="L495" s="183">
        <v>489</v>
      </c>
      <c r="M495" s="183">
        <v>681</v>
      </c>
      <c r="N495" s="183">
        <v>349</v>
      </c>
      <c r="O495" s="183">
        <v>483</v>
      </c>
      <c r="P495" s="183">
        <v>304</v>
      </c>
      <c r="Q495" s="329">
        <f t="shared" ca="1" si="112"/>
        <v>2152</v>
      </c>
      <c r="R495" s="183">
        <f t="shared" ca="1" si="113"/>
        <v>1142</v>
      </c>
      <c r="S495" s="183">
        <v>28</v>
      </c>
      <c r="T495" s="183">
        <v>25</v>
      </c>
      <c r="U495" s="183">
        <v>36</v>
      </c>
      <c r="V495" s="183">
        <v>24</v>
      </c>
      <c r="W495" s="183">
        <v>37</v>
      </c>
      <c r="X495" s="183">
        <v>28</v>
      </c>
      <c r="Y495" s="183">
        <f t="shared" ca="1" si="114"/>
        <v>101</v>
      </c>
      <c r="Z495" s="183">
        <f t="shared" ca="1" si="115"/>
        <v>77</v>
      </c>
      <c r="AA495" s="14"/>
    </row>
    <row r="496" spans="1:27" ht="15" customHeight="1" x14ac:dyDescent="0.25">
      <c r="A496" s="183"/>
      <c r="B496" s="183" t="s">
        <v>629</v>
      </c>
      <c r="C496" s="183">
        <v>12</v>
      </c>
      <c r="D496" s="183" t="s">
        <v>190</v>
      </c>
      <c r="E496" s="183" t="s">
        <v>633</v>
      </c>
      <c r="F496" s="183">
        <v>2</v>
      </c>
      <c r="G496" s="183">
        <v>20</v>
      </c>
      <c r="H496" s="183">
        <v>15</v>
      </c>
      <c r="I496" s="183">
        <v>10</v>
      </c>
      <c r="J496" s="183">
        <f t="shared" ca="1" si="111"/>
        <v>45</v>
      </c>
      <c r="K496" s="183">
        <v>508</v>
      </c>
      <c r="L496" s="183">
        <v>233</v>
      </c>
      <c r="M496" s="183">
        <v>360</v>
      </c>
      <c r="N496" s="183">
        <v>172</v>
      </c>
      <c r="O496" s="183">
        <v>227</v>
      </c>
      <c r="P496" s="183">
        <v>127</v>
      </c>
      <c r="Q496" s="329">
        <f t="shared" ca="1" si="112"/>
        <v>1095</v>
      </c>
      <c r="R496" s="183">
        <f t="shared" ca="1" si="113"/>
        <v>532</v>
      </c>
      <c r="S496" s="183">
        <v>20</v>
      </c>
      <c r="T496" s="183">
        <v>20</v>
      </c>
      <c r="U496" s="183">
        <v>27</v>
      </c>
      <c r="V496" s="183">
        <v>15</v>
      </c>
      <c r="W496" s="183">
        <v>17</v>
      </c>
      <c r="X496" s="183">
        <v>10</v>
      </c>
      <c r="Y496" s="183">
        <f t="shared" ca="1" si="114"/>
        <v>64</v>
      </c>
      <c r="Z496" s="183">
        <f t="shared" ca="1" si="115"/>
        <v>45</v>
      </c>
      <c r="AA496" s="14"/>
    </row>
    <row r="497" spans="1:27" ht="15" customHeight="1" x14ac:dyDescent="0.25">
      <c r="A497" s="183"/>
      <c r="B497" s="183" t="s">
        <v>629</v>
      </c>
      <c r="C497" s="183">
        <v>12</v>
      </c>
      <c r="D497" s="183" t="s">
        <v>190</v>
      </c>
      <c r="E497" s="183" t="s">
        <v>634</v>
      </c>
      <c r="F497" s="183">
        <v>4</v>
      </c>
      <c r="G497" s="183">
        <v>18</v>
      </c>
      <c r="H497" s="183">
        <v>12</v>
      </c>
      <c r="I497" s="183">
        <v>8</v>
      </c>
      <c r="J497" s="183">
        <f t="shared" ca="1" si="111"/>
        <v>38</v>
      </c>
      <c r="K497" s="183">
        <v>463</v>
      </c>
      <c r="L497" s="183">
        <v>214</v>
      </c>
      <c r="M497" s="183">
        <v>297</v>
      </c>
      <c r="N497" s="183">
        <v>147</v>
      </c>
      <c r="O497" s="183">
        <v>165</v>
      </c>
      <c r="P497" s="183">
        <v>91</v>
      </c>
      <c r="Q497" s="329">
        <f t="shared" ca="1" si="112"/>
        <v>925</v>
      </c>
      <c r="R497" s="183">
        <f t="shared" ca="1" si="113"/>
        <v>452</v>
      </c>
      <c r="S497" s="183">
        <v>18</v>
      </c>
      <c r="T497" s="183">
        <v>15</v>
      </c>
      <c r="U497" s="183">
        <v>24</v>
      </c>
      <c r="V497" s="183">
        <v>16</v>
      </c>
      <c r="W497" s="183">
        <v>16</v>
      </c>
      <c r="X497" s="183">
        <v>9</v>
      </c>
      <c r="Y497" s="183">
        <f t="shared" ca="1" si="114"/>
        <v>58</v>
      </c>
      <c r="Z497" s="183">
        <f t="shared" ca="1" si="115"/>
        <v>40</v>
      </c>
      <c r="AA497" s="14"/>
    </row>
    <row r="498" spans="1:27" ht="15" customHeight="1" x14ac:dyDescent="0.25">
      <c r="A498" s="183"/>
      <c r="B498" s="183" t="s">
        <v>629</v>
      </c>
      <c r="C498" s="183">
        <v>12</v>
      </c>
      <c r="D498" s="183" t="s">
        <v>196</v>
      </c>
      <c r="E498" s="183" t="s">
        <v>635</v>
      </c>
      <c r="F498" s="183">
        <v>180</v>
      </c>
      <c r="G498" s="183">
        <v>14</v>
      </c>
      <c r="H498" s="183">
        <v>9</v>
      </c>
      <c r="I498" s="183">
        <v>4</v>
      </c>
      <c r="J498" s="183">
        <f t="shared" ca="1" si="111"/>
        <v>27</v>
      </c>
      <c r="K498" s="183">
        <v>295</v>
      </c>
      <c r="L498" s="183">
        <v>135</v>
      </c>
      <c r="M498" s="183">
        <v>195</v>
      </c>
      <c r="N498" s="183">
        <v>99</v>
      </c>
      <c r="O498" s="183">
        <v>87</v>
      </c>
      <c r="P498" s="183">
        <v>45</v>
      </c>
      <c r="Q498" s="329">
        <f t="shared" ca="1" si="112"/>
        <v>577</v>
      </c>
      <c r="R498" s="183">
        <f t="shared" ca="1" si="113"/>
        <v>279</v>
      </c>
      <c r="S498" s="183">
        <v>14</v>
      </c>
      <c r="T498" s="183">
        <v>14</v>
      </c>
      <c r="U498" s="183">
        <v>12</v>
      </c>
      <c r="V498" s="183">
        <v>8</v>
      </c>
      <c r="W498" s="183">
        <v>13</v>
      </c>
      <c r="X498" s="183">
        <v>10</v>
      </c>
      <c r="Y498" s="183">
        <f t="shared" ca="1" si="114"/>
        <v>39</v>
      </c>
      <c r="Z498" s="183">
        <f t="shared" ca="1" si="115"/>
        <v>32</v>
      </c>
      <c r="AA498" s="14"/>
    </row>
    <row r="499" spans="1:27" ht="15" customHeight="1" x14ac:dyDescent="0.25">
      <c r="A499" s="183"/>
      <c r="B499" s="183" t="s">
        <v>629</v>
      </c>
      <c r="C499" s="183">
        <v>9</v>
      </c>
      <c r="D499" s="183" t="s">
        <v>196</v>
      </c>
      <c r="E499" s="183" t="s">
        <v>636</v>
      </c>
      <c r="F499" s="183">
        <v>180</v>
      </c>
      <c r="G499" s="183">
        <v>10</v>
      </c>
      <c r="H499" s="183">
        <v>8</v>
      </c>
      <c r="I499" s="183"/>
      <c r="J499" s="183">
        <f t="shared" ca="1" si="111"/>
        <v>18</v>
      </c>
      <c r="K499" s="183">
        <v>246</v>
      </c>
      <c r="L499" s="183">
        <v>111</v>
      </c>
      <c r="M499" s="183">
        <v>158</v>
      </c>
      <c r="N499" s="183">
        <v>73</v>
      </c>
      <c r="O499" s="183"/>
      <c r="P499" s="183"/>
      <c r="Q499" s="329">
        <f t="shared" ca="1" si="112"/>
        <v>404</v>
      </c>
      <c r="R499" s="183">
        <f t="shared" ca="1" si="113"/>
        <v>184</v>
      </c>
      <c r="S499" s="183">
        <v>10</v>
      </c>
      <c r="T499" s="183">
        <v>10</v>
      </c>
      <c r="U499" s="183">
        <v>15</v>
      </c>
      <c r="V499" s="183">
        <v>11</v>
      </c>
      <c r="W499" s="183"/>
      <c r="X499" s="183"/>
      <c r="Y499" s="183">
        <f t="shared" ca="1" si="114"/>
        <v>25</v>
      </c>
      <c r="Z499" s="183">
        <f t="shared" ca="1" si="115"/>
        <v>21</v>
      </c>
      <c r="AA499" s="14"/>
    </row>
    <row r="500" spans="1:27" ht="15" customHeight="1" x14ac:dyDescent="0.25">
      <c r="A500" s="183"/>
      <c r="B500" s="183" t="s">
        <v>629</v>
      </c>
      <c r="C500" s="183">
        <v>9</v>
      </c>
      <c r="D500" s="183" t="s">
        <v>196</v>
      </c>
      <c r="E500" s="183" t="s">
        <v>637</v>
      </c>
      <c r="F500" s="183">
        <v>137</v>
      </c>
      <c r="G500" s="183">
        <v>6</v>
      </c>
      <c r="H500" s="183">
        <v>4</v>
      </c>
      <c r="I500" s="183"/>
      <c r="J500" s="183">
        <f t="shared" ca="1" si="111"/>
        <v>10</v>
      </c>
      <c r="K500" s="183">
        <v>132</v>
      </c>
      <c r="L500" s="183">
        <v>57</v>
      </c>
      <c r="M500" s="183">
        <v>71</v>
      </c>
      <c r="N500" s="183">
        <v>27</v>
      </c>
      <c r="O500" s="183"/>
      <c r="P500" s="183"/>
      <c r="Q500" s="329">
        <f t="shared" ca="1" si="112"/>
        <v>203</v>
      </c>
      <c r="R500" s="183">
        <f t="shared" ca="1" si="113"/>
        <v>84</v>
      </c>
      <c r="S500" s="183">
        <v>6</v>
      </c>
      <c r="T500" s="183">
        <v>5</v>
      </c>
      <c r="U500" s="183">
        <v>10</v>
      </c>
      <c r="V500" s="183">
        <v>5</v>
      </c>
      <c r="W500" s="183"/>
      <c r="X500" s="183"/>
      <c r="Y500" s="183">
        <f t="shared" ca="1" si="114"/>
        <v>16</v>
      </c>
      <c r="Z500" s="183">
        <f t="shared" ca="1" si="115"/>
        <v>10</v>
      </c>
      <c r="AA500" s="14"/>
    </row>
    <row r="501" spans="1:27" ht="15" customHeight="1" x14ac:dyDescent="0.25">
      <c r="A501" s="183"/>
      <c r="B501" s="183" t="s">
        <v>629</v>
      </c>
      <c r="C501" s="183">
        <v>9</v>
      </c>
      <c r="D501" s="183" t="s">
        <v>196</v>
      </c>
      <c r="E501" s="183" t="s">
        <v>638</v>
      </c>
      <c r="F501" s="183">
        <v>175</v>
      </c>
      <c r="G501" s="183">
        <v>9</v>
      </c>
      <c r="H501" s="183">
        <v>5</v>
      </c>
      <c r="I501" s="183"/>
      <c r="J501" s="183">
        <f t="shared" ca="1" si="111"/>
        <v>14</v>
      </c>
      <c r="K501" s="183">
        <v>199</v>
      </c>
      <c r="L501" s="183">
        <v>103</v>
      </c>
      <c r="M501" s="183">
        <v>130</v>
      </c>
      <c r="N501" s="183">
        <v>65</v>
      </c>
      <c r="O501" s="183"/>
      <c r="P501" s="183"/>
      <c r="Q501" s="329">
        <f t="shared" ca="1" si="112"/>
        <v>329</v>
      </c>
      <c r="R501" s="183">
        <f t="shared" ca="1" si="113"/>
        <v>168</v>
      </c>
      <c r="S501" s="183">
        <v>9</v>
      </c>
      <c r="T501" s="183">
        <v>9</v>
      </c>
      <c r="U501" s="183">
        <v>11</v>
      </c>
      <c r="V501" s="183">
        <v>7</v>
      </c>
      <c r="W501" s="183"/>
      <c r="X501" s="183"/>
      <c r="Y501" s="183">
        <f t="shared" ca="1" si="114"/>
        <v>20</v>
      </c>
      <c r="Z501" s="183">
        <f t="shared" ca="1" si="115"/>
        <v>16</v>
      </c>
      <c r="AA501" s="14"/>
    </row>
    <row r="502" spans="1:27" ht="15" customHeight="1" x14ac:dyDescent="0.25">
      <c r="A502" s="183"/>
      <c r="B502" s="183" t="s">
        <v>629</v>
      </c>
      <c r="C502" s="183">
        <v>12</v>
      </c>
      <c r="D502" s="183" t="s">
        <v>196</v>
      </c>
      <c r="E502" s="183" t="s">
        <v>639</v>
      </c>
      <c r="F502" s="183">
        <v>138</v>
      </c>
      <c r="G502" s="183">
        <v>12</v>
      </c>
      <c r="H502" s="183">
        <v>8</v>
      </c>
      <c r="I502" s="183">
        <v>4</v>
      </c>
      <c r="J502" s="183">
        <f t="shared" ca="1" si="111"/>
        <v>24</v>
      </c>
      <c r="K502" s="183">
        <v>304</v>
      </c>
      <c r="L502" s="183">
        <v>146</v>
      </c>
      <c r="M502" s="183">
        <v>207</v>
      </c>
      <c r="N502" s="183">
        <v>80</v>
      </c>
      <c r="O502" s="183">
        <v>106</v>
      </c>
      <c r="P502" s="183">
        <v>64</v>
      </c>
      <c r="Q502" s="329">
        <f t="shared" ca="1" si="112"/>
        <v>617</v>
      </c>
      <c r="R502" s="183">
        <f t="shared" ca="1" si="113"/>
        <v>290</v>
      </c>
      <c r="S502" s="183">
        <v>12</v>
      </c>
      <c r="T502" s="183">
        <v>11</v>
      </c>
      <c r="U502" s="183">
        <v>16</v>
      </c>
      <c r="V502" s="183">
        <v>9</v>
      </c>
      <c r="W502" s="183">
        <v>3</v>
      </c>
      <c r="X502" s="183">
        <v>1</v>
      </c>
      <c r="Y502" s="183">
        <f t="shared" ca="1" si="114"/>
        <v>31</v>
      </c>
      <c r="Z502" s="183">
        <f t="shared" ca="1" si="115"/>
        <v>21</v>
      </c>
      <c r="AA502" s="14"/>
    </row>
    <row r="503" spans="1:27" ht="15" customHeight="1" x14ac:dyDescent="0.25">
      <c r="A503" s="183"/>
      <c r="B503" s="183" t="s">
        <v>629</v>
      </c>
      <c r="C503" s="183">
        <v>12</v>
      </c>
      <c r="D503" s="183" t="s">
        <v>196</v>
      </c>
      <c r="E503" s="183" t="s">
        <v>640</v>
      </c>
      <c r="F503" s="183">
        <v>360</v>
      </c>
      <c r="G503" s="183">
        <v>10</v>
      </c>
      <c r="H503" s="183">
        <v>8</v>
      </c>
      <c r="I503" s="183">
        <v>5</v>
      </c>
      <c r="J503" s="183">
        <f t="shared" ca="1" si="111"/>
        <v>23</v>
      </c>
      <c r="K503" s="183">
        <v>249</v>
      </c>
      <c r="L503" s="183">
        <v>120</v>
      </c>
      <c r="M503" s="183">
        <v>186</v>
      </c>
      <c r="N503" s="183">
        <v>92</v>
      </c>
      <c r="O503" s="183">
        <v>82</v>
      </c>
      <c r="P503" s="183">
        <v>44</v>
      </c>
      <c r="Q503" s="329">
        <f t="shared" ca="1" si="112"/>
        <v>517</v>
      </c>
      <c r="R503" s="183">
        <f t="shared" ca="1" si="113"/>
        <v>256</v>
      </c>
      <c r="S503" s="183">
        <v>10</v>
      </c>
      <c r="T503" s="183">
        <v>10</v>
      </c>
      <c r="U503" s="183">
        <v>15</v>
      </c>
      <c r="V503" s="183">
        <v>9</v>
      </c>
      <c r="W503" s="183">
        <v>7</v>
      </c>
      <c r="X503" s="183">
        <v>4</v>
      </c>
      <c r="Y503" s="183">
        <f t="shared" ca="1" si="114"/>
        <v>32</v>
      </c>
      <c r="Z503" s="183">
        <f t="shared" ca="1" si="115"/>
        <v>23</v>
      </c>
      <c r="AA503" s="14"/>
    </row>
    <row r="504" spans="1:27" ht="15" customHeight="1" x14ac:dyDescent="0.25">
      <c r="A504" s="183"/>
      <c r="B504" s="183" t="s">
        <v>629</v>
      </c>
      <c r="C504" s="183">
        <v>9</v>
      </c>
      <c r="D504" s="183" t="s">
        <v>196</v>
      </c>
      <c r="E504" s="183" t="s">
        <v>641</v>
      </c>
      <c r="F504" s="183">
        <v>104</v>
      </c>
      <c r="G504" s="183">
        <v>10</v>
      </c>
      <c r="H504" s="183">
        <v>8</v>
      </c>
      <c r="I504" s="183"/>
      <c r="J504" s="183">
        <f t="shared" ca="1" si="111"/>
        <v>18</v>
      </c>
      <c r="K504" s="183">
        <v>232</v>
      </c>
      <c r="L504" s="183">
        <v>107</v>
      </c>
      <c r="M504" s="183">
        <v>155</v>
      </c>
      <c r="N504" s="183">
        <v>83</v>
      </c>
      <c r="O504" s="183"/>
      <c r="P504" s="183"/>
      <c r="Q504" s="329">
        <f t="shared" ca="1" si="112"/>
        <v>387</v>
      </c>
      <c r="R504" s="183">
        <f t="shared" ca="1" si="113"/>
        <v>190</v>
      </c>
      <c r="S504" s="183">
        <v>10</v>
      </c>
      <c r="T504" s="183">
        <v>8</v>
      </c>
      <c r="U504" s="183">
        <v>16</v>
      </c>
      <c r="V504" s="183">
        <v>10</v>
      </c>
      <c r="W504" s="183"/>
      <c r="X504" s="183"/>
      <c r="Y504" s="183">
        <f t="shared" ca="1" si="114"/>
        <v>26</v>
      </c>
      <c r="Z504" s="183">
        <f t="shared" ca="1" si="115"/>
        <v>18</v>
      </c>
      <c r="AA504" s="14"/>
    </row>
    <row r="505" spans="1:27" ht="15" customHeight="1" x14ac:dyDescent="0.25">
      <c r="A505" s="183"/>
      <c r="B505" s="183" t="s">
        <v>629</v>
      </c>
      <c r="C505" s="183">
        <v>12</v>
      </c>
      <c r="D505" s="183" t="s">
        <v>196</v>
      </c>
      <c r="E505" s="183" t="s">
        <v>642</v>
      </c>
      <c r="F505" s="183">
        <v>90</v>
      </c>
      <c r="G505" s="183">
        <v>12</v>
      </c>
      <c r="H505" s="183">
        <v>9</v>
      </c>
      <c r="I505" s="183">
        <v>3</v>
      </c>
      <c r="J505" s="183">
        <f t="shared" ca="1" si="111"/>
        <v>24</v>
      </c>
      <c r="K505" s="183">
        <v>287</v>
      </c>
      <c r="L505" s="183">
        <v>144</v>
      </c>
      <c r="M505" s="183">
        <v>207</v>
      </c>
      <c r="N505" s="183">
        <v>115</v>
      </c>
      <c r="O505" s="183">
        <v>69</v>
      </c>
      <c r="P505" s="183">
        <v>47</v>
      </c>
      <c r="Q505" s="329">
        <f t="shared" ca="1" si="112"/>
        <v>563</v>
      </c>
      <c r="R505" s="183">
        <f t="shared" ca="1" si="113"/>
        <v>306</v>
      </c>
      <c r="S505" s="183">
        <v>12</v>
      </c>
      <c r="T505" s="183">
        <v>12</v>
      </c>
      <c r="U505" s="183">
        <v>18</v>
      </c>
      <c r="V505" s="183">
        <v>11</v>
      </c>
      <c r="W505" s="183">
        <v>7</v>
      </c>
      <c r="X505" s="183">
        <v>4</v>
      </c>
      <c r="Y505" s="183">
        <f t="shared" ca="1" si="114"/>
        <v>37</v>
      </c>
      <c r="Z505" s="183">
        <f t="shared" ca="1" si="115"/>
        <v>27</v>
      </c>
      <c r="AA505" s="14"/>
    </row>
    <row r="506" spans="1:27" ht="15" customHeight="1" x14ac:dyDescent="0.25">
      <c r="A506" s="183"/>
      <c r="B506" s="183" t="s">
        <v>629</v>
      </c>
      <c r="C506" s="183">
        <v>9</v>
      </c>
      <c r="D506" s="183" t="s">
        <v>196</v>
      </c>
      <c r="E506" s="183" t="s">
        <v>643</v>
      </c>
      <c r="F506" s="183">
        <v>60</v>
      </c>
      <c r="G506" s="183">
        <v>7</v>
      </c>
      <c r="H506" s="183">
        <v>5</v>
      </c>
      <c r="I506" s="183"/>
      <c r="J506" s="183">
        <f t="shared" ca="1" si="111"/>
        <v>12</v>
      </c>
      <c r="K506" s="183">
        <v>162</v>
      </c>
      <c r="L506" s="183">
        <v>78</v>
      </c>
      <c r="M506" s="183">
        <v>124</v>
      </c>
      <c r="N506" s="183">
        <v>68</v>
      </c>
      <c r="O506" s="183"/>
      <c r="P506" s="183"/>
      <c r="Q506" s="329">
        <f t="shared" ca="1" si="112"/>
        <v>286</v>
      </c>
      <c r="R506" s="183">
        <f t="shared" ca="1" si="113"/>
        <v>146</v>
      </c>
      <c r="S506" s="183">
        <v>7</v>
      </c>
      <c r="T506" s="183">
        <v>7</v>
      </c>
      <c r="U506" s="183">
        <v>9</v>
      </c>
      <c r="V506" s="183">
        <v>6</v>
      </c>
      <c r="W506" s="183"/>
      <c r="X506" s="183"/>
      <c r="Y506" s="183">
        <f t="shared" ca="1" si="114"/>
        <v>16</v>
      </c>
      <c r="Z506" s="183">
        <f t="shared" ca="1" si="115"/>
        <v>13</v>
      </c>
      <c r="AA506" s="14"/>
    </row>
    <row r="507" spans="1:27" ht="15" customHeight="1" x14ac:dyDescent="0.25">
      <c r="A507" s="183"/>
      <c r="B507" s="183" t="s">
        <v>629</v>
      </c>
      <c r="C507" s="183">
        <v>12</v>
      </c>
      <c r="D507" s="183" t="s">
        <v>196</v>
      </c>
      <c r="E507" s="183" t="s">
        <v>644</v>
      </c>
      <c r="F507" s="183">
        <v>32</v>
      </c>
      <c r="G507" s="183">
        <v>14</v>
      </c>
      <c r="H507" s="183">
        <v>10</v>
      </c>
      <c r="I507" s="183">
        <v>6</v>
      </c>
      <c r="J507" s="183">
        <f t="shared" ca="1" si="111"/>
        <v>30</v>
      </c>
      <c r="K507" s="183">
        <v>348</v>
      </c>
      <c r="L507" s="183">
        <v>196</v>
      </c>
      <c r="M507" s="183">
        <v>265</v>
      </c>
      <c r="N507" s="183">
        <v>152</v>
      </c>
      <c r="O507" s="183">
        <v>121</v>
      </c>
      <c r="P507" s="183">
        <v>67</v>
      </c>
      <c r="Q507" s="329">
        <f t="shared" ca="1" si="112"/>
        <v>734</v>
      </c>
      <c r="R507" s="183">
        <f t="shared" ca="1" si="113"/>
        <v>415</v>
      </c>
      <c r="S507" s="183">
        <v>14</v>
      </c>
      <c r="T507" s="183">
        <v>14</v>
      </c>
      <c r="U507" s="183">
        <v>13</v>
      </c>
      <c r="V507" s="183">
        <v>7</v>
      </c>
      <c r="W507" s="183">
        <v>15</v>
      </c>
      <c r="X507" s="183">
        <v>10</v>
      </c>
      <c r="Y507" s="183">
        <f t="shared" ca="1" si="114"/>
        <v>42</v>
      </c>
      <c r="Z507" s="183">
        <f t="shared" ca="1" si="115"/>
        <v>31</v>
      </c>
      <c r="AA507" s="14"/>
    </row>
    <row r="508" spans="1:27" ht="15" customHeight="1" x14ac:dyDescent="0.25">
      <c r="A508" s="183"/>
      <c r="B508" s="183" t="s">
        <v>629</v>
      </c>
      <c r="C508" s="183">
        <v>12</v>
      </c>
      <c r="D508" s="183" t="s">
        <v>196</v>
      </c>
      <c r="E508" s="183" t="s">
        <v>645</v>
      </c>
      <c r="F508" s="183">
        <v>158</v>
      </c>
      <c r="G508" s="183">
        <v>18</v>
      </c>
      <c r="H508" s="183">
        <v>15</v>
      </c>
      <c r="I508" s="183">
        <v>9</v>
      </c>
      <c r="J508" s="183">
        <f t="shared" ca="1" si="111"/>
        <v>42</v>
      </c>
      <c r="K508" s="183">
        <v>435</v>
      </c>
      <c r="L508" s="183">
        <v>206</v>
      </c>
      <c r="M508" s="183">
        <v>352</v>
      </c>
      <c r="N508" s="183">
        <v>171</v>
      </c>
      <c r="O508" s="183">
        <v>176</v>
      </c>
      <c r="P508" s="183">
        <v>93</v>
      </c>
      <c r="Q508" s="329">
        <f t="shared" ca="1" si="112"/>
        <v>963</v>
      </c>
      <c r="R508" s="183">
        <f t="shared" ca="1" si="113"/>
        <v>470</v>
      </c>
      <c r="S508" s="183">
        <v>18</v>
      </c>
      <c r="T508" s="183">
        <v>18</v>
      </c>
      <c r="U508" s="183">
        <v>30</v>
      </c>
      <c r="V508" s="183">
        <v>24</v>
      </c>
      <c r="W508" s="183">
        <v>14</v>
      </c>
      <c r="X508" s="183">
        <v>9</v>
      </c>
      <c r="Y508" s="183">
        <f t="shared" ca="1" si="114"/>
        <v>62</v>
      </c>
      <c r="Z508" s="183">
        <f t="shared" ca="1" si="115"/>
        <v>51</v>
      </c>
      <c r="AA508" s="14"/>
    </row>
    <row r="509" spans="1:27" ht="15" customHeight="1" x14ac:dyDescent="0.25">
      <c r="A509" s="183"/>
      <c r="B509" s="183" t="s">
        <v>629</v>
      </c>
      <c r="C509" s="183">
        <v>9</v>
      </c>
      <c r="D509" s="183" t="s">
        <v>196</v>
      </c>
      <c r="E509" s="183" t="s">
        <v>646</v>
      </c>
      <c r="F509" s="183">
        <v>35</v>
      </c>
      <c r="G509" s="183">
        <v>6</v>
      </c>
      <c r="H509" s="183">
        <v>4</v>
      </c>
      <c r="I509" s="183"/>
      <c r="J509" s="183">
        <f t="shared" ca="1" si="111"/>
        <v>10</v>
      </c>
      <c r="K509" s="183">
        <v>152</v>
      </c>
      <c r="L509" s="183">
        <v>67</v>
      </c>
      <c r="M509" s="183">
        <v>90</v>
      </c>
      <c r="N509" s="183">
        <v>51</v>
      </c>
      <c r="O509" s="183"/>
      <c r="P509" s="183"/>
      <c r="Q509" s="329">
        <f t="shared" ca="1" si="112"/>
        <v>242</v>
      </c>
      <c r="R509" s="183">
        <f t="shared" ca="1" si="113"/>
        <v>118</v>
      </c>
      <c r="S509" s="183">
        <v>7</v>
      </c>
      <c r="T509" s="183">
        <v>7</v>
      </c>
      <c r="U509" s="183">
        <v>9</v>
      </c>
      <c r="V509" s="183">
        <v>5</v>
      </c>
      <c r="W509" s="183"/>
      <c r="X509" s="183"/>
      <c r="Y509" s="183">
        <f t="shared" ca="1" si="114"/>
        <v>16</v>
      </c>
      <c r="Z509" s="183">
        <f t="shared" ca="1" si="115"/>
        <v>12</v>
      </c>
      <c r="AA509" s="14"/>
    </row>
    <row r="510" spans="1:27" ht="15" customHeight="1" x14ac:dyDescent="0.25">
      <c r="A510" s="183"/>
      <c r="B510" s="183" t="s">
        <v>629</v>
      </c>
      <c r="C510" s="183">
        <v>12</v>
      </c>
      <c r="D510" s="183" t="s">
        <v>190</v>
      </c>
      <c r="E510" s="183" t="s">
        <v>647</v>
      </c>
      <c r="F510" s="183">
        <v>5</v>
      </c>
      <c r="G510" s="183">
        <v>21</v>
      </c>
      <c r="H510" s="183">
        <v>15</v>
      </c>
      <c r="I510" s="183">
        <v>6</v>
      </c>
      <c r="J510" s="183">
        <f t="shared" ca="1" si="111"/>
        <v>42</v>
      </c>
      <c r="K510" s="183">
        <v>617</v>
      </c>
      <c r="L510" s="183">
        <v>295</v>
      </c>
      <c r="M510" s="183">
        <v>424</v>
      </c>
      <c r="N510" s="183">
        <v>226</v>
      </c>
      <c r="O510" s="183">
        <v>150</v>
      </c>
      <c r="P510" s="183">
        <v>85</v>
      </c>
      <c r="Q510" s="329">
        <f t="shared" ca="1" si="112"/>
        <v>1191</v>
      </c>
      <c r="R510" s="183">
        <f t="shared" ca="1" si="113"/>
        <v>606</v>
      </c>
      <c r="S510" s="183">
        <v>21</v>
      </c>
      <c r="T510" s="183">
        <v>19</v>
      </c>
      <c r="U510" s="183">
        <v>21</v>
      </c>
      <c r="V510" s="183">
        <v>16</v>
      </c>
      <c r="W510" s="183">
        <v>19</v>
      </c>
      <c r="X510" s="183">
        <v>12</v>
      </c>
      <c r="Y510" s="183">
        <f t="shared" ca="1" si="114"/>
        <v>61</v>
      </c>
      <c r="Z510" s="183">
        <f t="shared" ca="1" si="115"/>
        <v>47</v>
      </c>
      <c r="AA510" s="14"/>
    </row>
    <row r="511" spans="1:27" ht="15" customHeight="1" x14ac:dyDescent="0.25">
      <c r="A511" s="183"/>
      <c r="B511" s="183" t="s">
        <v>629</v>
      </c>
      <c r="C511" s="183">
        <v>5</v>
      </c>
      <c r="D511" s="183" t="s">
        <v>202</v>
      </c>
      <c r="E511" s="183" t="s">
        <v>648</v>
      </c>
      <c r="F511" s="183">
        <v>25</v>
      </c>
      <c r="G511" s="183">
        <v>5</v>
      </c>
      <c r="H511" s="183"/>
      <c r="I511" s="183"/>
      <c r="J511" s="183">
        <f t="shared" ca="1" si="111"/>
        <v>5</v>
      </c>
      <c r="K511" s="183">
        <v>46</v>
      </c>
      <c r="L511" s="183">
        <v>23</v>
      </c>
      <c r="M511" s="183"/>
      <c r="N511" s="183"/>
      <c r="O511" s="183"/>
      <c r="P511" s="183"/>
      <c r="Q511" s="329">
        <f t="shared" ca="1" si="112"/>
        <v>46</v>
      </c>
      <c r="R511" s="183">
        <f t="shared" ca="1" si="113"/>
        <v>23</v>
      </c>
      <c r="S511" s="183">
        <v>5</v>
      </c>
      <c r="T511" s="183">
        <v>5</v>
      </c>
      <c r="U511" s="183"/>
      <c r="V511" s="183"/>
      <c r="W511" s="183"/>
      <c r="X511" s="183"/>
      <c r="Y511" s="183">
        <f t="shared" ca="1" si="114"/>
        <v>5</v>
      </c>
      <c r="Z511" s="183">
        <f t="shared" ca="1" si="115"/>
        <v>5</v>
      </c>
      <c r="AA511" s="14"/>
    </row>
    <row r="512" spans="1:27" ht="15" customHeight="1" x14ac:dyDescent="0.25">
      <c r="A512" s="183"/>
      <c r="B512" s="183" t="s">
        <v>629</v>
      </c>
      <c r="C512" s="183">
        <v>12</v>
      </c>
      <c r="D512" s="183" t="s">
        <v>196</v>
      </c>
      <c r="E512" s="183" t="s">
        <v>649</v>
      </c>
      <c r="F512" s="183">
        <v>180</v>
      </c>
      <c r="G512" s="183">
        <v>10</v>
      </c>
      <c r="H512" s="183">
        <v>8</v>
      </c>
      <c r="I512" s="183">
        <v>3</v>
      </c>
      <c r="J512" s="183">
        <f t="shared" ca="1" si="111"/>
        <v>21</v>
      </c>
      <c r="K512" s="183">
        <v>261</v>
      </c>
      <c r="L512" s="183">
        <v>121</v>
      </c>
      <c r="M512" s="183">
        <v>191</v>
      </c>
      <c r="N512" s="183">
        <v>86</v>
      </c>
      <c r="O512" s="183">
        <v>81</v>
      </c>
      <c r="P512" s="183">
        <v>42</v>
      </c>
      <c r="Q512" s="329">
        <f t="shared" ca="1" si="112"/>
        <v>533</v>
      </c>
      <c r="R512" s="183">
        <f t="shared" ca="1" si="113"/>
        <v>249</v>
      </c>
      <c r="S512" s="183">
        <v>10</v>
      </c>
      <c r="T512" s="183">
        <v>9</v>
      </c>
      <c r="U512" s="183">
        <v>15</v>
      </c>
      <c r="V512" s="183">
        <v>10</v>
      </c>
      <c r="W512" s="183">
        <v>7</v>
      </c>
      <c r="X512" s="183">
        <v>6</v>
      </c>
      <c r="Y512" s="183">
        <f t="shared" ca="1" si="114"/>
        <v>32</v>
      </c>
      <c r="Z512" s="183">
        <f t="shared" ca="1" si="115"/>
        <v>25</v>
      </c>
      <c r="AA512" s="14"/>
    </row>
    <row r="513" spans="1:27" ht="15" customHeight="1" x14ac:dyDescent="0.25">
      <c r="A513" s="183"/>
      <c r="B513" s="183" t="s">
        <v>629</v>
      </c>
      <c r="C513" s="183">
        <v>12</v>
      </c>
      <c r="D513" s="183" t="s">
        <v>196</v>
      </c>
      <c r="E513" s="183" t="s">
        <v>650</v>
      </c>
      <c r="F513" s="183">
        <v>160</v>
      </c>
      <c r="G513" s="183">
        <v>11</v>
      </c>
      <c r="H513" s="183">
        <v>9</v>
      </c>
      <c r="I513" s="183">
        <v>5</v>
      </c>
      <c r="J513" s="183">
        <f t="shared" ca="1" si="111"/>
        <v>25</v>
      </c>
      <c r="K513" s="183">
        <v>241</v>
      </c>
      <c r="L513" s="183">
        <v>131</v>
      </c>
      <c r="M513" s="183">
        <v>209</v>
      </c>
      <c r="N513" s="183">
        <v>105</v>
      </c>
      <c r="O513" s="183">
        <v>93</v>
      </c>
      <c r="P513" s="183">
        <v>48</v>
      </c>
      <c r="Q513" s="329">
        <f t="shared" ca="1" si="112"/>
        <v>543</v>
      </c>
      <c r="R513" s="183">
        <f t="shared" ca="1" si="113"/>
        <v>284</v>
      </c>
      <c r="S513" s="183">
        <v>12</v>
      </c>
      <c r="T513" s="183">
        <v>12</v>
      </c>
      <c r="U513" s="183">
        <v>18</v>
      </c>
      <c r="V513" s="183">
        <v>10</v>
      </c>
      <c r="W513" s="183">
        <v>5</v>
      </c>
      <c r="X513" s="183">
        <v>2</v>
      </c>
      <c r="Y513" s="183">
        <f t="shared" ca="1" si="114"/>
        <v>35</v>
      </c>
      <c r="Z513" s="183">
        <f t="shared" ca="1" si="115"/>
        <v>24</v>
      </c>
      <c r="AA513" s="14"/>
    </row>
    <row r="514" spans="1:27" ht="15" customHeight="1" x14ac:dyDescent="0.25">
      <c r="A514" s="183"/>
      <c r="B514" s="183" t="s">
        <v>629</v>
      </c>
      <c r="C514" s="183">
        <v>9</v>
      </c>
      <c r="D514" s="183" t="s">
        <v>196</v>
      </c>
      <c r="E514" s="183" t="s">
        <v>651</v>
      </c>
      <c r="F514" s="183">
        <v>220</v>
      </c>
      <c r="G514" s="183">
        <v>10</v>
      </c>
      <c r="H514" s="183">
        <v>8</v>
      </c>
      <c r="I514" s="183"/>
      <c r="J514" s="183">
        <f t="shared" ca="1" si="111"/>
        <v>18</v>
      </c>
      <c r="K514" s="183">
        <v>197</v>
      </c>
      <c r="L514" s="183">
        <v>103</v>
      </c>
      <c r="M514" s="183">
        <v>157</v>
      </c>
      <c r="N514" s="183">
        <v>69</v>
      </c>
      <c r="O514" s="183"/>
      <c r="P514" s="183"/>
      <c r="Q514" s="329">
        <f t="shared" ca="1" si="112"/>
        <v>354</v>
      </c>
      <c r="R514" s="183">
        <f t="shared" ca="1" si="113"/>
        <v>172</v>
      </c>
      <c r="S514" s="183">
        <v>10</v>
      </c>
      <c r="T514" s="183">
        <v>10</v>
      </c>
      <c r="U514" s="183">
        <v>14</v>
      </c>
      <c r="V514" s="183">
        <v>10</v>
      </c>
      <c r="W514" s="183"/>
      <c r="X514" s="183"/>
      <c r="Y514" s="183">
        <f t="shared" ca="1" si="114"/>
        <v>24</v>
      </c>
      <c r="Z514" s="183">
        <f t="shared" ca="1" si="115"/>
        <v>20</v>
      </c>
      <c r="AA514" s="14"/>
    </row>
    <row r="515" spans="1:27" ht="15" customHeight="1" x14ac:dyDescent="0.25">
      <c r="A515" s="183"/>
      <c r="B515" s="183" t="s">
        <v>629</v>
      </c>
      <c r="C515" s="183">
        <v>12</v>
      </c>
      <c r="D515" s="183" t="s">
        <v>190</v>
      </c>
      <c r="E515" s="183" t="s">
        <v>652</v>
      </c>
      <c r="F515" s="183"/>
      <c r="G515" s="183">
        <v>35</v>
      </c>
      <c r="H515" s="183">
        <v>28</v>
      </c>
      <c r="I515" s="183">
        <v>19</v>
      </c>
      <c r="J515" s="183">
        <f t="shared" ca="1" si="111"/>
        <v>82</v>
      </c>
      <c r="K515" s="183">
        <v>1350</v>
      </c>
      <c r="L515" s="183">
        <v>660</v>
      </c>
      <c r="M515" s="183">
        <v>926</v>
      </c>
      <c r="N515" s="183">
        <v>490</v>
      </c>
      <c r="O515" s="183">
        <v>636</v>
      </c>
      <c r="P515" s="183">
        <v>351</v>
      </c>
      <c r="Q515" s="329">
        <f t="shared" ca="1" si="112"/>
        <v>2912</v>
      </c>
      <c r="R515" s="183">
        <f t="shared" ca="1" si="113"/>
        <v>1501</v>
      </c>
      <c r="S515" s="183">
        <v>39</v>
      </c>
      <c r="T515" s="183">
        <v>35</v>
      </c>
      <c r="U515" s="183">
        <v>43</v>
      </c>
      <c r="V515" s="183">
        <v>32</v>
      </c>
      <c r="W515" s="183">
        <v>38</v>
      </c>
      <c r="X515" s="183">
        <v>23</v>
      </c>
      <c r="Y515" s="183">
        <f t="shared" ca="1" si="114"/>
        <v>120</v>
      </c>
      <c r="Z515" s="183">
        <f t="shared" ca="1" si="115"/>
        <v>90</v>
      </c>
      <c r="AA515" s="14"/>
    </row>
    <row r="516" spans="1:27" ht="15" customHeight="1" x14ac:dyDescent="0.25">
      <c r="A516" s="183"/>
      <c r="B516" s="183" t="s">
        <v>629</v>
      </c>
      <c r="C516" s="183">
        <v>12</v>
      </c>
      <c r="D516" s="183" t="s">
        <v>190</v>
      </c>
      <c r="E516" s="183" t="s">
        <v>653</v>
      </c>
      <c r="F516" s="183">
        <v>4</v>
      </c>
      <c r="G516" s="183">
        <v>10</v>
      </c>
      <c r="H516" s="183">
        <v>7</v>
      </c>
      <c r="I516" s="183">
        <v>3</v>
      </c>
      <c r="J516" s="183">
        <f t="shared" ca="1" si="111"/>
        <v>20</v>
      </c>
      <c r="K516" s="183">
        <v>202</v>
      </c>
      <c r="L516" s="183">
        <v>93</v>
      </c>
      <c r="M516" s="183">
        <v>135</v>
      </c>
      <c r="N516" s="183">
        <v>52</v>
      </c>
      <c r="O516" s="183">
        <v>67</v>
      </c>
      <c r="P516" s="183">
        <v>31</v>
      </c>
      <c r="Q516" s="329">
        <f t="shared" ca="1" si="112"/>
        <v>404</v>
      </c>
      <c r="R516" s="183">
        <f t="shared" ca="1" si="113"/>
        <v>176</v>
      </c>
      <c r="S516" s="183">
        <v>10</v>
      </c>
      <c r="T516" s="183">
        <v>10</v>
      </c>
      <c r="U516" s="183">
        <v>23</v>
      </c>
      <c r="V516" s="183">
        <v>13</v>
      </c>
      <c r="W516" s="183">
        <v>3</v>
      </c>
      <c r="X516" s="183">
        <v>3</v>
      </c>
      <c r="Y516" s="183">
        <f t="shared" ca="1" si="114"/>
        <v>36</v>
      </c>
      <c r="Z516" s="183">
        <f t="shared" ca="1" si="115"/>
        <v>26</v>
      </c>
      <c r="AA516" s="14"/>
    </row>
    <row r="517" spans="1:27" ht="15" customHeight="1" x14ac:dyDescent="0.25">
      <c r="A517" s="183"/>
      <c r="B517" s="183" t="s">
        <v>629</v>
      </c>
      <c r="C517" s="183">
        <v>12</v>
      </c>
      <c r="D517" s="183" t="s">
        <v>196</v>
      </c>
      <c r="E517" s="183" t="s">
        <v>654</v>
      </c>
      <c r="F517" s="183">
        <v>110</v>
      </c>
      <c r="G517" s="183">
        <v>10</v>
      </c>
      <c r="H517" s="183">
        <v>8</v>
      </c>
      <c r="I517" s="183">
        <v>4</v>
      </c>
      <c r="J517" s="183">
        <f t="shared" ca="1" si="111"/>
        <v>22</v>
      </c>
      <c r="K517" s="183">
        <v>269</v>
      </c>
      <c r="L517" s="183">
        <v>141</v>
      </c>
      <c r="M517" s="183">
        <v>177</v>
      </c>
      <c r="N517" s="183">
        <v>97</v>
      </c>
      <c r="O517" s="183">
        <v>78</v>
      </c>
      <c r="P517" s="183">
        <v>39</v>
      </c>
      <c r="Q517" s="329">
        <f t="shared" ca="1" si="112"/>
        <v>524</v>
      </c>
      <c r="R517" s="183">
        <f t="shared" ca="1" si="113"/>
        <v>277</v>
      </c>
      <c r="S517" s="183">
        <v>10</v>
      </c>
      <c r="T517" s="183">
        <v>10</v>
      </c>
      <c r="U517" s="183">
        <v>16</v>
      </c>
      <c r="V517" s="183">
        <v>9</v>
      </c>
      <c r="W517" s="183">
        <v>7</v>
      </c>
      <c r="X517" s="183">
        <v>3</v>
      </c>
      <c r="Y517" s="183">
        <f t="shared" ca="1" si="114"/>
        <v>33</v>
      </c>
      <c r="Z517" s="183">
        <f t="shared" ca="1" si="115"/>
        <v>22</v>
      </c>
      <c r="AA517" s="14"/>
    </row>
    <row r="518" spans="1:27" ht="15" customHeight="1" x14ac:dyDescent="0.25">
      <c r="A518" s="183"/>
      <c r="B518" s="183" t="s">
        <v>629</v>
      </c>
      <c r="C518" s="183">
        <v>12</v>
      </c>
      <c r="D518" s="183" t="s">
        <v>196</v>
      </c>
      <c r="E518" s="183" t="s">
        <v>655</v>
      </c>
      <c r="F518" s="183">
        <v>120</v>
      </c>
      <c r="G518" s="183">
        <v>19</v>
      </c>
      <c r="H518" s="183">
        <v>13</v>
      </c>
      <c r="I518" s="183">
        <v>8</v>
      </c>
      <c r="J518" s="183">
        <f t="shared" ca="1" si="111"/>
        <v>40</v>
      </c>
      <c r="K518" s="183">
        <v>418</v>
      </c>
      <c r="L518" s="183">
        <v>196</v>
      </c>
      <c r="M518" s="183">
        <v>369</v>
      </c>
      <c r="N518" s="183">
        <v>210</v>
      </c>
      <c r="O518" s="183">
        <v>192</v>
      </c>
      <c r="P518" s="183">
        <v>115</v>
      </c>
      <c r="Q518" s="329">
        <f t="shared" ca="1" si="112"/>
        <v>979</v>
      </c>
      <c r="R518" s="183">
        <f t="shared" ca="1" si="113"/>
        <v>521</v>
      </c>
      <c r="S518" s="183">
        <v>18</v>
      </c>
      <c r="T518" s="183">
        <v>17</v>
      </c>
      <c r="U518" s="183">
        <v>24</v>
      </c>
      <c r="V518" s="183">
        <v>11</v>
      </c>
      <c r="W518" s="183">
        <v>12</v>
      </c>
      <c r="X518" s="183">
        <v>9</v>
      </c>
      <c r="Y518" s="183">
        <f t="shared" ca="1" si="114"/>
        <v>54</v>
      </c>
      <c r="Z518" s="183">
        <f t="shared" ca="1" si="115"/>
        <v>37</v>
      </c>
      <c r="AA518" s="14"/>
    </row>
    <row r="519" spans="1:27" ht="15" customHeight="1" x14ac:dyDescent="0.25">
      <c r="A519" s="183"/>
      <c r="B519" s="183" t="s">
        <v>629</v>
      </c>
      <c r="C519" s="183">
        <v>12</v>
      </c>
      <c r="D519" s="183" t="s">
        <v>196</v>
      </c>
      <c r="E519" s="183" t="s">
        <v>656</v>
      </c>
      <c r="F519" s="183">
        <v>270</v>
      </c>
      <c r="G519" s="183">
        <v>12</v>
      </c>
      <c r="H519" s="183">
        <v>10</v>
      </c>
      <c r="I519" s="183">
        <v>5</v>
      </c>
      <c r="J519" s="183">
        <f t="shared" ca="1" si="111"/>
        <v>27</v>
      </c>
      <c r="K519" s="183">
        <v>309</v>
      </c>
      <c r="L519" s="183">
        <v>145</v>
      </c>
      <c r="M519" s="183">
        <v>242</v>
      </c>
      <c r="N519" s="183">
        <v>131</v>
      </c>
      <c r="O519" s="183">
        <v>125</v>
      </c>
      <c r="P519" s="183">
        <v>65</v>
      </c>
      <c r="Q519" s="329">
        <f t="shared" ca="1" si="112"/>
        <v>676</v>
      </c>
      <c r="R519" s="183">
        <f t="shared" ca="1" si="113"/>
        <v>341</v>
      </c>
      <c r="S519" s="183">
        <v>12</v>
      </c>
      <c r="T519" s="183">
        <v>12</v>
      </c>
      <c r="U519" s="183">
        <v>11</v>
      </c>
      <c r="V519" s="183">
        <v>10</v>
      </c>
      <c r="W519" s="183">
        <v>14</v>
      </c>
      <c r="X519" s="183">
        <v>6</v>
      </c>
      <c r="Y519" s="183">
        <f t="shared" ca="1" si="114"/>
        <v>37</v>
      </c>
      <c r="Z519" s="183">
        <f t="shared" ca="1" si="115"/>
        <v>28</v>
      </c>
      <c r="AA519" s="14"/>
    </row>
    <row r="520" spans="1:27" ht="15" customHeight="1" x14ac:dyDescent="0.25">
      <c r="A520" s="182" t="s">
        <v>223</v>
      </c>
      <c r="B520" s="14"/>
      <c r="C520" s="14">
        <f t="shared" ref="C520:Z520" ca="1" si="116">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+INDIRECT(ADDRESS(504,COLUMN()))+INDIRECT(ADDRESS(505,COLUMN()))+INDIRECT(ADDRESS(506,COLUMN()))+INDIRECT(ADDRESS(507,COLUMN()))+INDIRECT(ADDRESS(508,COLUMN()))+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</f>
        <v>282</v>
      </c>
      <c r="D520" s="14" t="e">
        <f t="shared" ca="1" si="116"/>
        <v>#VALUE!</v>
      </c>
      <c r="E520" s="14" t="e">
        <f t="shared" ca="1" si="116"/>
        <v>#VALUE!</v>
      </c>
      <c r="F520" s="14">
        <f t="shared" ca="1" si="116"/>
        <v>3125</v>
      </c>
      <c r="G520" s="14">
        <f t="shared" ca="1" si="116"/>
        <v>347</v>
      </c>
      <c r="H520" s="14">
        <f t="shared" ca="1" si="116"/>
        <v>249</v>
      </c>
      <c r="I520" s="14">
        <f t="shared" ca="1" si="116"/>
        <v>118</v>
      </c>
      <c r="J520" s="14">
        <f t="shared" ca="1" si="116"/>
        <v>714</v>
      </c>
      <c r="K520" s="14">
        <f t="shared" ca="1" si="116"/>
        <v>9015</v>
      </c>
      <c r="L520" s="14">
        <f t="shared" ca="1" si="116"/>
        <v>4355</v>
      </c>
      <c r="M520" s="14">
        <f t="shared" ca="1" si="116"/>
        <v>6308</v>
      </c>
      <c r="N520" s="14">
        <f t="shared" ca="1" si="116"/>
        <v>3210</v>
      </c>
      <c r="O520" s="14">
        <f t="shared" ca="1" si="116"/>
        <v>2938</v>
      </c>
      <c r="P520" s="14">
        <f t="shared" ca="1" si="116"/>
        <v>1658</v>
      </c>
      <c r="Q520" s="320">
        <f t="shared" ca="1" si="116"/>
        <v>18261</v>
      </c>
      <c r="R520" s="14">
        <f t="shared" ca="1" si="116"/>
        <v>9223</v>
      </c>
      <c r="S520" s="14">
        <f t="shared" ca="1" si="116"/>
        <v>353</v>
      </c>
      <c r="T520" s="14">
        <f t="shared" ca="1" si="116"/>
        <v>334</v>
      </c>
      <c r="U520" s="14">
        <f t="shared" ca="1" si="116"/>
        <v>448</v>
      </c>
      <c r="V520" s="14">
        <f t="shared" ca="1" si="116"/>
        <v>290</v>
      </c>
      <c r="W520" s="14">
        <f t="shared" ca="1" si="116"/>
        <v>234</v>
      </c>
      <c r="X520" s="14">
        <f t="shared" ca="1" si="116"/>
        <v>149</v>
      </c>
      <c r="Y520" s="14">
        <f t="shared" ca="1" si="116"/>
        <v>1035</v>
      </c>
      <c r="Z520" s="14">
        <f t="shared" ca="1" si="116"/>
        <v>773</v>
      </c>
      <c r="AA520" s="14"/>
    </row>
    <row r="521" spans="1:27" ht="15" customHeight="1" x14ac:dyDescent="0.25">
      <c r="A521" s="182" t="s">
        <v>224</v>
      </c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320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5" customHeight="1" x14ac:dyDescent="0.25">
      <c r="A522" s="182" t="s">
        <v>225</v>
      </c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320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" customHeight="1" x14ac:dyDescent="0.25">
      <c r="A523" s="183"/>
      <c r="B523" s="183" t="s">
        <v>629</v>
      </c>
      <c r="C523" s="183">
        <v>5</v>
      </c>
      <c r="D523" s="183" t="s">
        <v>196</v>
      </c>
      <c r="E523" s="183" t="s">
        <v>657</v>
      </c>
      <c r="F523" s="183">
        <v>120</v>
      </c>
      <c r="G523" s="183">
        <v>5</v>
      </c>
      <c r="H523" s="183"/>
      <c r="I523" s="183"/>
      <c r="J523" s="183">
        <f ca="1">INDIRECT(CONCATENATE("G", ROW())) + INDIRECT(CONCATENATE("H", ROW())) + INDIRECT(CONCATENATE("I", ROW()))</f>
        <v>5</v>
      </c>
      <c r="K523" s="183">
        <v>98</v>
      </c>
      <c r="L523" s="183">
        <v>42</v>
      </c>
      <c r="M523" s="183"/>
      <c r="N523" s="183"/>
      <c r="O523" s="183"/>
      <c r="P523" s="183"/>
      <c r="Q523" s="329">
        <f ca="1">INDIRECT(CONCATENATE("K", ROW())) + INDIRECT(CONCATENATE("M", ROW())) + INDIRECT(CONCATENATE("O", ROW()))</f>
        <v>98</v>
      </c>
      <c r="R523" s="183">
        <f ca="1">INDIRECT(CONCATENATE("L", ROW())) + INDIRECT(CONCATENATE("N", ROW())) + INDIRECT(CONCATENATE("P", ROW()))</f>
        <v>42</v>
      </c>
      <c r="S523" s="183">
        <v>3</v>
      </c>
      <c r="T523" s="183">
        <v>3</v>
      </c>
      <c r="U523" s="183"/>
      <c r="V523" s="183"/>
      <c r="W523" s="183"/>
      <c r="X523" s="183"/>
      <c r="Y523" s="183">
        <f ca="1">INDIRECT(CONCATENATE("S", ROW())) + INDIRECT(CONCATENATE("U", ROW())) + INDIRECT(CONCATENATE("W", ROW()))</f>
        <v>3</v>
      </c>
      <c r="Z523" s="183">
        <f ca="1">INDIRECT(CONCATENATE("T", ROW())) + INDIRECT(CONCATENATE("V", ROW())) + INDIRECT(CONCATENATE("X", ROW()))</f>
        <v>3</v>
      </c>
      <c r="AA523" s="14"/>
    </row>
    <row r="524" spans="1:27" ht="15" customHeight="1" x14ac:dyDescent="0.25">
      <c r="A524" s="183"/>
      <c r="B524" s="183" t="s">
        <v>629</v>
      </c>
      <c r="C524" s="183">
        <v>5</v>
      </c>
      <c r="D524" s="183" t="s">
        <v>190</v>
      </c>
      <c r="E524" s="183" t="s">
        <v>658</v>
      </c>
      <c r="F524" s="183">
        <v>1</v>
      </c>
      <c r="G524" s="183">
        <v>5</v>
      </c>
      <c r="H524" s="183"/>
      <c r="I524" s="183"/>
      <c r="J524" s="183">
        <f ca="1">INDIRECT(CONCATENATE("G", ROW())) + INDIRECT(CONCATENATE("H", ROW())) + INDIRECT(CONCATENATE("I", ROW()))</f>
        <v>5</v>
      </c>
      <c r="K524" s="183">
        <v>88</v>
      </c>
      <c r="L524" s="183">
        <v>44</v>
      </c>
      <c r="M524" s="183"/>
      <c r="N524" s="183"/>
      <c r="O524" s="183"/>
      <c r="P524" s="183"/>
      <c r="Q524" s="329">
        <f ca="1">INDIRECT(CONCATENATE("K", ROW())) + INDIRECT(CONCATENATE("M", ROW())) + INDIRECT(CONCATENATE("O", ROW()))</f>
        <v>88</v>
      </c>
      <c r="R524" s="183">
        <f ca="1">INDIRECT(CONCATENATE("L", ROW())) + INDIRECT(CONCATENATE("N", ROW())) + INDIRECT(CONCATENATE("P", ROW()))</f>
        <v>44</v>
      </c>
      <c r="S524" s="183">
        <v>7</v>
      </c>
      <c r="T524" s="183">
        <v>7</v>
      </c>
      <c r="U524" s="183">
        <v>1</v>
      </c>
      <c r="V524" s="183">
        <v>1</v>
      </c>
      <c r="W524" s="183"/>
      <c r="X524" s="183"/>
      <c r="Y524" s="183">
        <f ca="1">INDIRECT(CONCATENATE("S", ROW())) + INDIRECT(CONCATENATE("U", ROW())) + INDIRECT(CONCATENATE("W", ROW()))</f>
        <v>8</v>
      </c>
      <c r="Z524" s="183">
        <f ca="1">INDIRECT(CONCATENATE("T", ROW())) + INDIRECT(CONCATENATE("V", ROW())) + INDIRECT(CONCATENATE("X", ROW()))</f>
        <v>8</v>
      </c>
      <c r="AA524" s="14"/>
    </row>
    <row r="525" spans="1:27" ht="15" customHeight="1" x14ac:dyDescent="0.25">
      <c r="A525" s="183"/>
      <c r="B525" s="183" t="s">
        <v>629</v>
      </c>
      <c r="C525" s="183">
        <v>12</v>
      </c>
      <c r="D525" s="183" t="s">
        <v>190</v>
      </c>
      <c r="E525" s="183" t="s">
        <v>659</v>
      </c>
      <c r="F525" s="183">
        <v>1</v>
      </c>
      <c r="G525" s="183">
        <v>1</v>
      </c>
      <c r="H525" s="183">
        <v>3</v>
      </c>
      <c r="I525" s="183">
        <v>1</v>
      </c>
      <c r="J525" s="183">
        <f ca="1">INDIRECT(CONCATENATE("G", ROW())) + INDIRECT(CONCATENATE("H", ROW())) + INDIRECT(CONCATENATE("I", ROW()))</f>
        <v>5</v>
      </c>
      <c r="K525" s="183">
        <v>14</v>
      </c>
      <c r="L525" s="183">
        <v>5</v>
      </c>
      <c r="M525" s="183">
        <v>54</v>
      </c>
      <c r="N525" s="183">
        <v>24</v>
      </c>
      <c r="O525" s="183">
        <v>13</v>
      </c>
      <c r="P525" s="183">
        <v>5</v>
      </c>
      <c r="Q525" s="329">
        <f ca="1">INDIRECT(CONCATENATE("K", ROW())) + INDIRECT(CONCATENATE("M", ROW())) + INDIRECT(CONCATENATE("O", ROW()))</f>
        <v>81</v>
      </c>
      <c r="R525" s="183">
        <f ca="1">INDIRECT(CONCATENATE("L", ROW())) + INDIRECT(CONCATENATE("N", ROW())) + INDIRECT(CONCATENATE("P", ROW()))</f>
        <v>34</v>
      </c>
      <c r="S525" s="183">
        <v>1</v>
      </c>
      <c r="T525" s="183">
        <v>1</v>
      </c>
      <c r="U525" s="183">
        <v>4</v>
      </c>
      <c r="V525" s="183">
        <v>3</v>
      </c>
      <c r="W525" s="183">
        <v>2</v>
      </c>
      <c r="X525" s="183">
        <v>1</v>
      </c>
      <c r="Y525" s="183">
        <f ca="1">INDIRECT(CONCATENATE("S", ROW())) + INDIRECT(CONCATENATE("U", ROW())) + INDIRECT(CONCATENATE("W", ROW()))</f>
        <v>7</v>
      </c>
      <c r="Z525" s="183">
        <f ca="1">INDIRECT(CONCATENATE("T", ROW())) + INDIRECT(CONCATENATE("V", ROW())) + INDIRECT(CONCATENATE("X", ROW()))</f>
        <v>5</v>
      </c>
      <c r="AA525" s="14"/>
    </row>
    <row r="526" spans="1:27" ht="15" customHeight="1" x14ac:dyDescent="0.25">
      <c r="A526" s="182" t="s">
        <v>229</v>
      </c>
      <c r="B526" s="14"/>
      <c r="C526" s="14">
        <f t="shared" ref="C526:Z526" ca="1" si="117">INDIRECT(ADDRESS(523,COLUMN()))+INDIRECT(ADDRESS(524,COLUMN()))+INDIRECT(ADDRESS(525,COLUMN()))</f>
        <v>22</v>
      </c>
      <c r="D526" s="14" t="e">
        <f t="shared" ca="1" si="117"/>
        <v>#VALUE!</v>
      </c>
      <c r="E526" s="14" t="e">
        <f t="shared" ca="1" si="117"/>
        <v>#VALUE!</v>
      </c>
      <c r="F526" s="14">
        <f t="shared" ca="1" si="117"/>
        <v>122</v>
      </c>
      <c r="G526" s="14">
        <f t="shared" ca="1" si="117"/>
        <v>11</v>
      </c>
      <c r="H526" s="14">
        <f t="shared" ca="1" si="117"/>
        <v>3</v>
      </c>
      <c r="I526" s="14">
        <f t="shared" ca="1" si="117"/>
        <v>1</v>
      </c>
      <c r="J526" s="14">
        <f t="shared" ca="1" si="117"/>
        <v>15</v>
      </c>
      <c r="K526" s="14">
        <f t="shared" ca="1" si="117"/>
        <v>200</v>
      </c>
      <c r="L526" s="14">
        <f t="shared" ca="1" si="117"/>
        <v>91</v>
      </c>
      <c r="M526" s="14">
        <f t="shared" ca="1" si="117"/>
        <v>54</v>
      </c>
      <c r="N526" s="14">
        <f t="shared" ca="1" si="117"/>
        <v>24</v>
      </c>
      <c r="O526" s="14">
        <f t="shared" ca="1" si="117"/>
        <v>13</v>
      </c>
      <c r="P526" s="14">
        <f t="shared" ca="1" si="117"/>
        <v>5</v>
      </c>
      <c r="Q526" s="320">
        <f t="shared" ca="1" si="117"/>
        <v>267</v>
      </c>
      <c r="R526" s="14">
        <f t="shared" ca="1" si="117"/>
        <v>120</v>
      </c>
      <c r="S526" s="14">
        <f t="shared" ca="1" si="117"/>
        <v>11</v>
      </c>
      <c r="T526" s="14">
        <f t="shared" ca="1" si="117"/>
        <v>11</v>
      </c>
      <c r="U526" s="14">
        <f t="shared" ca="1" si="117"/>
        <v>5</v>
      </c>
      <c r="V526" s="14">
        <f t="shared" ca="1" si="117"/>
        <v>4</v>
      </c>
      <c r="W526" s="14">
        <f t="shared" ca="1" si="117"/>
        <v>2</v>
      </c>
      <c r="X526" s="14">
        <f t="shared" ca="1" si="117"/>
        <v>1</v>
      </c>
      <c r="Y526" s="14">
        <f t="shared" ca="1" si="117"/>
        <v>18</v>
      </c>
      <c r="Z526" s="14">
        <f t="shared" ca="1" si="117"/>
        <v>16</v>
      </c>
      <c r="AA526" s="14"/>
    </row>
    <row r="527" spans="1:27" ht="15" customHeight="1" x14ac:dyDescent="0.25">
      <c r="A527" s="182" t="s">
        <v>660</v>
      </c>
      <c r="B527" s="14"/>
      <c r="C527" s="14">
        <f t="shared" ref="C527:Z527" ca="1" si="118">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+INDIRECT(ADDRESS(504,COLUMN()))+INDIRECT(ADDRESS(505,COLUMN()))+INDIRECT(ADDRESS(506,COLUMN()))+INDIRECT(ADDRESS(507,COLUMN()))+INDIRECT(ADDRESS(508,COLUMN()))+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+INDIRECT(ADDRESS(523,COLUMN()))+INDIRECT(ADDRESS(524,COLUMN()))+INDIRECT(ADDRESS(525,COLUMN()))</f>
        <v>304</v>
      </c>
      <c r="D527" s="14" t="e">
        <f t="shared" ca="1" si="118"/>
        <v>#VALUE!</v>
      </c>
      <c r="E527" s="14" t="e">
        <f t="shared" ca="1" si="118"/>
        <v>#VALUE!</v>
      </c>
      <c r="F527" s="14">
        <f t="shared" ca="1" si="118"/>
        <v>3247</v>
      </c>
      <c r="G527" s="14">
        <f t="shared" ca="1" si="118"/>
        <v>358</v>
      </c>
      <c r="H527" s="14">
        <f t="shared" ca="1" si="118"/>
        <v>252</v>
      </c>
      <c r="I527" s="14">
        <f t="shared" ca="1" si="118"/>
        <v>119</v>
      </c>
      <c r="J527" s="14">
        <f t="shared" ca="1" si="118"/>
        <v>729</v>
      </c>
      <c r="K527" s="14">
        <f t="shared" ca="1" si="118"/>
        <v>9215</v>
      </c>
      <c r="L527" s="14">
        <f t="shared" ca="1" si="118"/>
        <v>4446</v>
      </c>
      <c r="M527" s="14">
        <f t="shared" ca="1" si="118"/>
        <v>6362</v>
      </c>
      <c r="N527" s="14">
        <f t="shared" ca="1" si="118"/>
        <v>3234</v>
      </c>
      <c r="O527" s="14">
        <f t="shared" ca="1" si="118"/>
        <v>2951</v>
      </c>
      <c r="P527" s="14">
        <f t="shared" ca="1" si="118"/>
        <v>1663</v>
      </c>
      <c r="Q527" s="320">
        <f t="shared" ca="1" si="118"/>
        <v>18528</v>
      </c>
      <c r="R527" s="14">
        <f t="shared" ca="1" si="118"/>
        <v>9343</v>
      </c>
      <c r="S527" s="14">
        <f t="shared" ca="1" si="118"/>
        <v>364</v>
      </c>
      <c r="T527" s="14">
        <f t="shared" ca="1" si="118"/>
        <v>345</v>
      </c>
      <c r="U527" s="14">
        <f t="shared" ca="1" si="118"/>
        <v>453</v>
      </c>
      <c r="V527" s="14">
        <f t="shared" ca="1" si="118"/>
        <v>294</v>
      </c>
      <c r="W527" s="14">
        <f t="shared" ca="1" si="118"/>
        <v>236</v>
      </c>
      <c r="X527" s="14">
        <f t="shared" ca="1" si="118"/>
        <v>150</v>
      </c>
      <c r="Y527" s="14">
        <f t="shared" ca="1" si="118"/>
        <v>1053</v>
      </c>
      <c r="Z527" s="14">
        <f t="shared" ca="1" si="118"/>
        <v>789</v>
      </c>
      <c r="AA527" s="14"/>
    </row>
    <row r="528" spans="1:27" ht="15" customHeight="1" x14ac:dyDescent="0.25">
      <c r="A528" s="182" t="s">
        <v>224</v>
      </c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320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5" customHeight="1" x14ac:dyDescent="0.25">
      <c r="A529" s="182" t="s">
        <v>661</v>
      </c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320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5" customHeight="1" x14ac:dyDescent="0.25">
      <c r="A530" s="182" t="s">
        <v>188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320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5" customHeight="1" x14ac:dyDescent="0.25">
      <c r="A531" s="183"/>
      <c r="B531" s="183" t="s">
        <v>662</v>
      </c>
      <c r="C531" s="183">
        <v>12</v>
      </c>
      <c r="D531" s="183" t="s">
        <v>196</v>
      </c>
      <c r="E531" s="183" t="s">
        <v>663</v>
      </c>
      <c r="F531" s="183">
        <v>400</v>
      </c>
      <c r="G531" s="183">
        <v>19</v>
      </c>
      <c r="H531" s="183">
        <v>15</v>
      </c>
      <c r="I531" s="183">
        <v>9</v>
      </c>
      <c r="J531" s="183">
        <f t="shared" ref="J531:J555" ca="1" si="119">INDIRECT(CONCATENATE("G", ROW())) + INDIRECT(CONCATENATE("H", ROW())) + INDIRECT(CONCATENATE("I", ROW()))</f>
        <v>43</v>
      </c>
      <c r="K531" s="183">
        <v>547</v>
      </c>
      <c r="L531" s="183">
        <v>253</v>
      </c>
      <c r="M531" s="183">
        <v>419</v>
      </c>
      <c r="N531" s="183">
        <v>216</v>
      </c>
      <c r="O531" s="183">
        <v>232</v>
      </c>
      <c r="P531" s="183">
        <v>131</v>
      </c>
      <c r="Q531" s="329">
        <f t="shared" ref="Q531:Q555" ca="1" si="120">INDIRECT(CONCATENATE("K", ROW())) + INDIRECT(CONCATENATE("M", ROW())) + INDIRECT(CONCATENATE("O", ROW()))</f>
        <v>1198</v>
      </c>
      <c r="R531" s="183">
        <f t="shared" ref="R531:R555" ca="1" si="121">INDIRECT(CONCATENATE("L", ROW())) + INDIRECT(CONCATENATE("N", ROW())) + INDIRECT(CONCATENATE("P", ROW()))</f>
        <v>600</v>
      </c>
      <c r="S531" s="183">
        <v>20</v>
      </c>
      <c r="T531" s="183">
        <v>15</v>
      </c>
      <c r="U531" s="183">
        <v>27</v>
      </c>
      <c r="V531" s="183">
        <v>20</v>
      </c>
      <c r="W531" s="183">
        <v>12</v>
      </c>
      <c r="X531" s="183">
        <v>9</v>
      </c>
      <c r="Y531" s="183">
        <f t="shared" ref="Y531:Y555" ca="1" si="122">INDIRECT(CONCATENATE("S", ROW())) + INDIRECT(CONCATENATE("U", ROW())) + INDIRECT(CONCATENATE("W", ROW()))</f>
        <v>59</v>
      </c>
      <c r="Z531" s="183">
        <f t="shared" ref="Z531:Z555" ca="1" si="123">INDIRECT(CONCATENATE("T", ROW())) + INDIRECT(CONCATENATE("V", ROW())) + INDIRECT(CONCATENATE("X", ROW()))</f>
        <v>44</v>
      </c>
      <c r="AA531" s="14"/>
    </row>
    <row r="532" spans="1:27" ht="15" customHeight="1" x14ac:dyDescent="0.25">
      <c r="A532" s="183"/>
      <c r="B532" s="183" t="s">
        <v>662</v>
      </c>
      <c r="C532" s="183">
        <v>12</v>
      </c>
      <c r="D532" s="183" t="s">
        <v>190</v>
      </c>
      <c r="E532" s="183" t="s">
        <v>664</v>
      </c>
      <c r="F532" s="183">
        <v>1</v>
      </c>
      <c r="G532" s="183">
        <v>17</v>
      </c>
      <c r="H532" s="183">
        <v>13</v>
      </c>
      <c r="I532" s="183">
        <v>9</v>
      </c>
      <c r="J532" s="183">
        <f t="shared" ca="1" si="119"/>
        <v>39</v>
      </c>
      <c r="K532" s="183">
        <v>447</v>
      </c>
      <c r="L532" s="183">
        <v>193</v>
      </c>
      <c r="M532" s="183">
        <v>318</v>
      </c>
      <c r="N532" s="183">
        <v>146</v>
      </c>
      <c r="O532" s="183">
        <v>217</v>
      </c>
      <c r="P532" s="183">
        <v>113</v>
      </c>
      <c r="Q532" s="329">
        <f t="shared" ca="1" si="120"/>
        <v>982</v>
      </c>
      <c r="R532" s="183">
        <f t="shared" ca="1" si="121"/>
        <v>452</v>
      </c>
      <c r="S532" s="183">
        <v>17</v>
      </c>
      <c r="T532" s="183">
        <v>16</v>
      </c>
      <c r="U532" s="183">
        <v>43</v>
      </c>
      <c r="V532" s="183">
        <v>32</v>
      </c>
      <c r="W532" s="183"/>
      <c r="X532" s="183"/>
      <c r="Y532" s="183">
        <f t="shared" ca="1" si="122"/>
        <v>60</v>
      </c>
      <c r="Z532" s="183">
        <f t="shared" ca="1" si="123"/>
        <v>48</v>
      </c>
      <c r="AA532" s="14"/>
    </row>
    <row r="533" spans="1:27" ht="15" customHeight="1" x14ac:dyDescent="0.25">
      <c r="A533" s="183"/>
      <c r="B533" s="183" t="s">
        <v>662</v>
      </c>
      <c r="C533" s="183">
        <v>12</v>
      </c>
      <c r="D533" s="183" t="s">
        <v>190</v>
      </c>
      <c r="E533" s="183" t="s">
        <v>665</v>
      </c>
      <c r="F533" s="183"/>
      <c r="G533" s="183">
        <v>19</v>
      </c>
      <c r="H533" s="183">
        <v>11</v>
      </c>
      <c r="I533" s="183">
        <v>8</v>
      </c>
      <c r="J533" s="183">
        <f t="shared" ca="1" si="119"/>
        <v>38</v>
      </c>
      <c r="K533" s="183">
        <v>512</v>
      </c>
      <c r="L533" s="183">
        <v>242</v>
      </c>
      <c r="M533" s="183">
        <v>275</v>
      </c>
      <c r="N533" s="183">
        <v>119</v>
      </c>
      <c r="O533" s="183">
        <v>187</v>
      </c>
      <c r="P533" s="183">
        <v>95</v>
      </c>
      <c r="Q533" s="329">
        <f t="shared" ca="1" si="120"/>
        <v>974</v>
      </c>
      <c r="R533" s="183">
        <f t="shared" ca="1" si="121"/>
        <v>456</v>
      </c>
      <c r="S533" s="183">
        <v>19</v>
      </c>
      <c r="T533" s="183">
        <v>17</v>
      </c>
      <c r="U533" s="183">
        <v>36</v>
      </c>
      <c r="V533" s="183">
        <v>27</v>
      </c>
      <c r="W533" s="183">
        <v>1</v>
      </c>
      <c r="X533" s="183">
        <v>1</v>
      </c>
      <c r="Y533" s="183">
        <f t="shared" ca="1" si="122"/>
        <v>56</v>
      </c>
      <c r="Z533" s="183">
        <f t="shared" ca="1" si="123"/>
        <v>45</v>
      </c>
      <c r="AA533" s="14"/>
    </row>
    <row r="534" spans="1:27" ht="15" customHeight="1" x14ac:dyDescent="0.25">
      <c r="A534" s="183"/>
      <c r="B534" s="183" t="s">
        <v>662</v>
      </c>
      <c r="C534" s="183">
        <v>12</v>
      </c>
      <c r="D534" s="183" t="s">
        <v>190</v>
      </c>
      <c r="E534" s="183" t="s">
        <v>666</v>
      </c>
      <c r="F534" s="183">
        <v>1</v>
      </c>
      <c r="G534" s="183">
        <v>20</v>
      </c>
      <c r="H534" s="183">
        <v>16</v>
      </c>
      <c r="I534" s="183">
        <v>12</v>
      </c>
      <c r="J534" s="183">
        <f t="shared" ca="1" si="119"/>
        <v>48</v>
      </c>
      <c r="K534" s="183">
        <v>637</v>
      </c>
      <c r="L534" s="183">
        <v>302</v>
      </c>
      <c r="M534" s="183">
        <v>429</v>
      </c>
      <c r="N534" s="183">
        <v>209</v>
      </c>
      <c r="O534" s="183">
        <v>265</v>
      </c>
      <c r="P534" s="183">
        <v>142</v>
      </c>
      <c r="Q534" s="329">
        <f t="shared" ca="1" si="120"/>
        <v>1331</v>
      </c>
      <c r="R534" s="183">
        <f t="shared" ca="1" si="121"/>
        <v>653</v>
      </c>
      <c r="S534" s="183">
        <v>21</v>
      </c>
      <c r="T534" s="183">
        <v>20</v>
      </c>
      <c r="U534" s="183">
        <v>34</v>
      </c>
      <c r="V534" s="183">
        <v>22</v>
      </c>
      <c r="W534" s="183">
        <v>15</v>
      </c>
      <c r="X534" s="183">
        <v>12</v>
      </c>
      <c r="Y534" s="183">
        <f t="shared" ca="1" si="122"/>
        <v>70</v>
      </c>
      <c r="Z534" s="183">
        <f t="shared" ca="1" si="123"/>
        <v>54</v>
      </c>
      <c r="AA534" s="14"/>
    </row>
    <row r="535" spans="1:27" ht="15" customHeight="1" x14ac:dyDescent="0.25">
      <c r="A535" s="183"/>
      <c r="B535" s="183" t="s">
        <v>662</v>
      </c>
      <c r="C535" s="183">
        <v>12</v>
      </c>
      <c r="D535" s="183" t="s">
        <v>190</v>
      </c>
      <c r="E535" s="183" t="s">
        <v>667</v>
      </c>
      <c r="F535" s="183">
        <v>5</v>
      </c>
      <c r="G535" s="183">
        <v>22</v>
      </c>
      <c r="H535" s="183">
        <v>14</v>
      </c>
      <c r="I535" s="183">
        <v>8</v>
      </c>
      <c r="J535" s="183">
        <f t="shared" ca="1" si="119"/>
        <v>44</v>
      </c>
      <c r="K535" s="183">
        <v>735</v>
      </c>
      <c r="L535" s="183">
        <v>352</v>
      </c>
      <c r="M535" s="183">
        <v>426</v>
      </c>
      <c r="N535" s="183">
        <v>209</v>
      </c>
      <c r="O535" s="183">
        <v>183</v>
      </c>
      <c r="P535" s="183">
        <v>113</v>
      </c>
      <c r="Q535" s="329">
        <f t="shared" ca="1" si="120"/>
        <v>1344</v>
      </c>
      <c r="R535" s="183">
        <f t="shared" ca="1" si="121"/>
        <v>674</v>
      </c>
      <c r="S535" s="183">
        <v>22</v>
      </c>
      <c r="T535" s="183">
        <v>21</v>
      </c>
      <c r="U535" s="183">
        <v>33</v>
      </c>
      <c r="V535" s="183">
        <v>20</v>
      </c>
      <c r="W535" s="183">
        <v>9</v>
      </c>
      <c r="X535" s="183">
        <v>4</v>
      </c>
      <c r="Y535" s="183">
        <f t="shared" ca="1" si="122"/>
        <v>64</v>
      </c>
      <c r="Z535" s="183">
        <f t="shared" ca="1" si="123"/>
        <v>45</v>
      </c>
      <c r="AA535" s="14"/>
    </row>
    <row r="536" spans="1:27" ht="15" customHeight="1" x14ac:dyDescent="0.25">
      <c r="A536" s="183"/>
      <c r="B536" s="183" t="s">
        <v>662</v>
      </c>
      <c r="C536" s="183">
        <v>12</v>
      </c>
      <c r="D536" s="183" t="s">
        <v>190</v>
      </c>
      <c r="E536" s="183" t="s">
        <v>668</v>
      </c>
      <c r="F536" s="183">
        <v>1</v>
      </c>
      <c r="G536" s="183">
        <v>30</v>
      </c>
      <c r="H536" s="183">
        <v>20</v>
      </c>
      <c r="I536" s="183">
        <v>12</v>
      </c>
      <c r="J536" s="183">
        <f t="shared" ca="1" si="119"/>
        <v>62</v>
      </c>
      <c r="K536" s="183">
        <v>1121</v>
      </c>
      <c r="L536" s="183">
        <v>546</v>
      </c>
      <c r="M536" s="183">
        <v>661</v>
      </c>
      <c r="N536" s="183">
        <v>337</v>
      </c>
      <c r="O536" s="183">
        <v>305</v>
      </c>
      <c r="P536" s="183">
        <v>166</v>
      </c>
      <c r="Q536" s="329">
        <f t="shared" ca="1" si="120"/>
        <v>2087</v>
      </c>
      <c r="R536" s="183">
        <f t="shared" ca="1" si="121"/>
        <v>1049</v>
      </c>
      <c r="S536" s="183">
        <v>30</v>
      </c>
      <c r="T536" s="183">
        <v>27</v>
      </c>
      <c r="U536" s="183">
        <v>35</v>
      </c>
      <c r="V536" s="183">
        <v>22</v>
      </c>
      <c r="W536" s="183">
        <v>21</v>
      </c>
      <c r="X536" s="183">
        <v>16</v>
      </c>
      <c r="Y536" s="183">
        <f t="shared" ca="1" si="122"/>
        <v>86</v>
      </c>
      <c r="Z536" s="183">
        <f t="shared" ca="1" si="123"/>
        <v>65</v>
      </c>
      <c r="AA536" s="14"/>
    </row>
    <row r="537" spans="1:27" ht="15" customHeight="1" x14ac:dyDescent="0.25">
      <c r="A537" s="183"/>
      <c r="B537" s="183" t="s">
        <v>662</v>
      </c>
      <c r="C537" s="183">
        <v>12</v>
      </c>
      <c r="D537" s="183" t="s">
        <v>196</v>
      </c>
      <c r="E537" s="183" t="s">
        <v>669</v>
      </c>
      <c r="F537" s="183">
        <v>320</v>
      </c>
      <c r="G537" s="183">
        <v>10</v>
      </c>
      <c r="H537" s="183">
        <v>8</v>
      </c>
      <c r="I537" s="183">
        <v>6</v>
      </c>
      <c r="J537" s="183">
        <f t="shared" ca="1" si="119"/>
        <v>24</v>
      </c>
      <c r="K537" s="183">
        <v>335</v>
      </c>
      <c r="L537" s="183">
        <v>190</v>
      </c>
      <c r="M537" s="183">
        <v>234</v>
      </c>
      <c r="N537" s="183">
        <v>120</v>
      </c>
      <c r="O537" s="183">
        <v>123</v>
      </c>
      <c r="P537" s="183">
        <v>71</v>
      </c>
      <c r="Q537" s="329">
        <f t="shared" ca="1" si="120"/>
        <v>692</v>
      </c>
      <c r="R537" s="183">
        <f t="shared" ca="1" si="121"/>
        <v>381</v>
      </c>
      <c r="S537" s="183">
        <v>10</v>
      </c>
      <c r="T537" s="183">
        <v>10</v>
      </c>
      <c r="U537" s="183">
        <v>14</v>
      </c>
      <c r="V537" s="183">
        <v>12</v>
      </c>
      <c r="W537" s="183">
        <v>9</v>
      </c>
      <c r="X537" s="183">
        <v>6</v>
      </c>
      <c r="Y537" s="183">
        <f t="shared" ca="1" si="122"/>
        <v>33</v>
      </c>
      <c r="Z537" s="183">
        <f t="shared" ca="1" si="123"/>
        <v>28</v>
      </c>
      <c r="AA537" s="14"/>
    </row>
    <row r="538" spans="1:27" ht="15" customHeight="1" x14ac:dyDescent="0.25">
      <c r="A538" s="183"/>
      <c r="B538" s="183" t="s">
        <v>662</v>
      </c>
      <c r="C538" s="183">
        <v>12</v>
      </c>
      <c r="D538" s="183" t="s">
        <v>196</v>
      </c>
      <c r="E538" s="183" t="s">
        <v>670</v>
      </c>
      <c r="F538" s="183">
        <v>25</v>
      </c>
      <c r="G538" s="183">
        <v>10</v>
      </c>
      <c r="H538" s="183">
        <v>7</v>
      </c>
      <c r="I538" s="183">
        <v>3</v>
      </c>
      <c r="J538" s="183">
        <f t="shared" ca="1" si="119"/>
        <v>20</v>
      </c>
      <c r="K538" s="183">
        <v>233</v>
      </c>
      <c r="L538" s="183">
        <v>111</v>
      </c>
      <c r="M538" s="183">
        <v>138</v>
      </c>
      <c r="N538" s="183">
        <v>62</v>
      </c>
      <c r="O538" s="183">
        <v>65</v>
      </c>
      <c r="P538" s="183">
        <v>41</v>
      </c>
      <c r="Q538" s="329">
        <f t="shared" ca="1" si="120"/>
        <v>436</v>
      </c>
      <c r="R538" s="183">
        <f t="shared" ca="1" si="121"/>
        <v>214</v>
      </c>
      <c r="S538" s="183">
        <v>10</v>
      </c>
      <c r="T538" s="183">
        <v>10</v>
      </c>
      <c r="U538" s="183">
        <v>6</v>
      </c>
      <c r="V538" s="183">
        <v>2</v>
      </c>
      <c r="W538" s="183">
        <v>13</v>
      </c>
      <c r="X538" s="183">
        <v>11</v>
      </c>
      <c r="Y538" s="183">
        <f t="shared" ca="1" si="122"/>
        <v>29</v>
      </c>
      <c r="Z538" s="183">
        <f t="shared" ca="1" si="123"/>
        <v>23</v>
      </c>
      <c r="AA538" s="14"/>
    </row>
    <row r="539" spans="1:27" ht="15" customHeight="1" x14ac:dyDescent="0.25">
      <c r="A539" s="183"/>
      <c r="B539" s="183" t="s">
        <v>662</v>
      </c>
      <c r="C539" s="183">
        <v>12</v>
      </c>
      <c r="D539" s="183" t="s">
        <v>196</v>
      </c>
      <c r="E539" s="183" t="s">
        <v>671</v>
      </c>
      <c r="F539" s="183">
        <v>210</v>
      </c>
      <c r="G539" s="183">
        <v>11</v>
      </c>
      <c r="H539" s="183">
        <v>8</v>
      </c>
      <c r="I539" s="183">
        <v>4</v>
      </c>
      <c r="J539" s="183">
        <f t="shared" ca="1" si="119"/>
        <v>23</v>
      </c>
      <c r="K539" s="183">
        <v>342</v>
      </c>
      <c r="L539" s="183">
        <v>156</v>
      </c>
      <c r="M539" s="183">
        <v>215</v>
      </c>
      <c r="N539" s="183">
        <v>118</v>
      </c>
      <c r="O539" s="183">
        <v>87</v>
      </c>
      <c r="P539" s="183">
        <v>54</v>
      </c>
      <c r="Q539" s="329">
        <f t="shared" ca="1" si="120"/>
        <v>644</v>
      </c>
      <c r="R539" s="183">
        <f t="shared" ca="1" si="121"/>
        <v>328</v>
      </c>
      <c r="S539" s="183">
        <v>11</v>
      </c>
      <c r="T539" s="183">
        <v>10</v>
      </c>
      <c r="U539" s="183">
        <v>10</v>
      </c>
      <c r="V539" s="183">
        <v>7</v>
      </c>
      <c r="W539" s="183">
        <v>12</v>
      </c>
      <c r="X539" s="183">
        <v>7</v>
      </c>
      <c r="Y539" s="183">
        <f t="shared" ca="1" si="122"/>
        <v>33</v>
      </c>
      <c r="Z539" s="183">
        <f t="shared" ca="1" si="123"/>
        <v>24</v>
      </c>
      <c r="AA539" s="14"/>
    </row>
    <row r="540" spans="1:27" ht="15" customHeight="1" x14ac:dyDescent="0.25">
      <c r="A540" s="183"/>
      <c r="B540" s="183" t="s">
        <v>662</v>
      </c>
      <c r="C540" s="183">
        <v>12</v>
      </c>
      <c r="D540" s="183" t="s">
        <v>196</v>
      </c>
      <c r="E540" s="183" t="s">
        <v>672</v>
      </c>
      <c r="F540" s="183">
        <v>76</v>
      </c>
      <c r="G540" s="183">
        <v>5</v>
      </c>
      <c r="H540" s="183">
        <v>4</v>
      </c>
      <c r="I540" s="183">
        <v>3</v>
      </c>
      <c r="J540" s="183">
        <f t="shared" ca="1" si="119"/>
        <v>12</v>
      </c>
      <c r="K540" s="183">
        <v>102</v>
      </c>
      <c r="L540" s="183">
        <v>57</v>
      </c>
      <c r="M540" s="183">
        <v>60</v>
      </c>
      <c r="N540" s="183">
        <v>32</v>
      </c>
      <c r="O540" s="183">
        <v>39</v>
      </c>
      <c r="P540" s="183">
        <v>22</v>
      </c>
      <c r="Q540" s="329">
        <f t="shared" ca="1" si="120"/>
        <v>201</v>
      </c>
      <c r="R540" s="183">
        <f t="shared" ca="1" si="121"/>
        <v>111</v>
      </c>
      <c r="S540" s="183">
        <v>5</v>
      </c>
      <c r="T540" s="183">
        <v>5</v>
      </c>
      <c r="U540" s="183">
        <v>8</v>
      </c>
      <c r="V540" s="183">
        <v>5</v>
      </c>
      <c r="W540" s="183">
        <v>4</v>
      </c>
      <c r="X540" s="183">
        <v>2</v>
      </c>
      <c r="Y540" s="183">
        <f t="shared" ca="1" si="122"/>
        <v>17</v>
      </c>
      <c r="Z540" s="183">
        <f t="shared" ca="1" si="123"/>
        <v>12</v>
      </c>
      <c r="AA540" s="14"/>
    </row>
    <row r="541" spans="1:27" s="39" customFormat="1" ht="15" customHeight="1" x14ac:dyDescent="0.25">
      <c r="A541" s="183"/>
      <c r="B541" s="183" t="s">
        <v>662</v>
      </c>
      <c r="C541" s="183">
        <v>12</v>
      </c>
      <c r="D541" s="183" t="s">
        <v>196</v>
      </c>
      <c r="E541" s="183" t="s">
        <v>673</v>
      </c>
      <c r="F541" s="183">
        <v>102</v>
      </c>
      <c r="G541" s="183">
        <v>11</v>
      </c>
      <c r="H541" s="183">
        <v>8</v>
      </c>
      <c r="I541" s="183">
        <v>5</v>
      </c>
      <c r="J541" s="183">
        <f t="shared" ca="1" si="119"/>
        <v>24</v>
      </c>
      <c r="K541" s="183">
        <v>322</v>
      </c>
      <c r="L541" s="183">
        <v>163</v>
      </c>
      <c r="M541" s="183">
        <v>178</v>
      </c>
      <c r="N541" s="183">
        <v>80</v>
      </c>
      <c r="O541" s="183">
        <v>94</v>
      </c>
      <c r="P541" s="183">
        <v>50</v>
      </c>
      <c r="Q541" s="329">
        <f t="shared" ca="1" si="120"/>
        <v>594</v>
      </c>
      <c r="R541" s="183">
        <f t="shared" ca="1" si="121"/>
        <v>293</v>
      </c>
      <c r="S541" s="183">
        <v>11</v>
      </c>
      <c r="T541" s="183">
        <v>11</v>
      </c>
      <c r="U541" s="183">
        <v>12</v>
      </c>
      <c r="V541" s="183">
        <v>7</v>
      </c>
      <c r="W541" s="183">
        <v>10</v>
      </c>
      <c r="X541" s="183">
        <v>7</v>
      </c>
      <c r="Y541" s="183">
        <f t="shared" ca="1" si="122"/>
        <v>33</v>
      </c>
      <c r="Z541" s="183">
        <f t="shared" ca="1" si="123"/>
        <v>25</v>
      </c>
      <c r="AA541" s="14"/>
    </row>
    <row r="542" spans="1:27" ht="15" customHeight="1" x14ac:dyDescent="0.25">
      <c r="A542" s="183"/>
      <c r="B542" s="183" t="s">
        <v>662</v>
      </c>
      <c r="C542" s="183">
        <v>12</v>
      </c>
      <c r="D542" s="183" t="s">
        <v>196</v>
      </c>
      <c r="E542" s="183" t="s">
        <v>674</v>
      </c>
      <c r="F542" s="183">
        <v>144</v>
      </c>
      <c r="G542" s="183">
        <v>11</v>
      </c>
      <c r="H542" s="183">
        <v>8</v>
      </c>
      <c r="I542" s="183">
        <v>4</v>
      </c>
      <c r="J542" s="183">
        <f t="shared" ca="1" si="119"/>
        <v>23</v>
      </c>
      <c r="K542" s="183">
        <v>332</v>
      </c>
      <c r="L542" s="183">
        <v>154</v>
      </c>
      <c r="M542" s="183">
        <v>203</v>
      </c>
      <c r="N542" s="183">
        <v>93</v>
      </c>
      <c r="O542" s="183">
        <v>85</v>
      </c>
      <c r="P542" s="183">
        <v>50</v>
      </c>
      <c r="Q542" s="329">
        <f t="shared" ca="1" si="120"/>
        <v>620</v>
      </c>
      <c r="R542" s="183">
        <f t="shared" ca="1" si="121"/>
        <v>297</v>
      </c>
      <c r="S542" s="183">
        <v>11</v>
      </c>
      <c r="T542" s="183">
        <v>11</v>
      </c>
      <c r="U542" s="183">
        <v>11</v>
      </c>
      <c r="V542" s="183">
        <v>8</v>
      </c>
      <c r="W542" s="183">
        <v>12</v>
      </c>
      <c r="X542" s="183">
        <v>8</v>
      </c>
      <c r="Y542" s="183">
        <f t="shared" ca="1" si="122"/>
        <v>34</v>
      </c>
      <c r="Z542" s="183">
        <f t="shared" ca="1" si="123"/>
        <v>27</v>
      </c>
      <c r="AA542" s="14"/>
    </row>
    <row r="543" spans="1:27" ht="15" customHeight="1" x14ac:dyDescent="0.25">
      <c r="A543" s="183"/>
      <c r="B543" s="183" t="s">
        <v>662</v>
      </c>
      <c r="C543" s="183">
        <v>12</v>
      </c>
      <c r="D543" s="183" t="s">
        <v>196</v>
      </c>
      <c r="E543" s="183" t="s">
        <v>675</v>
      </c>
      <c r="F543" s="183">
        <v>80</v>
      </c>
      <c r="G543" s="183">
        <v>14</v>
      </c>
      <c r="H543" s="183">
        <v>11</v>
      </c>
      <c r="I543" s="183">
        <v>7</v>
      </c>
      <c r="J543" s="183">
        <f t="shared" ca="1" si="119"/>
        <v>32</v>
      </c>
      <c r="K543" s="183">
        <v>340</v>
      </c>
      <c r="L543" s="183">
        <v>156</v>
      </c>
      <c r="M543" s="183">
        <v>253</v>
      </c>
      <c r="N543" s="183">
        <v>123</v>
      </c>
      <c r="O543" s="183">
        <v>146</v>
      </c>
      <c r="P543" s="183">
        <v>85</v>
      </c>
      <c r="Q543" s="329">
        <f t="shared" ca="1" si="120"/>
        <v>739</v>
      </c>
      <c r="R543" s="183">
        <f t="shared" ca="1" si="121"/>
        <v>364</v>
      </c>
      <c r="S543" s="183">
        <v>14</v>
      </c>
      <c r="T543" s="183">
        <v>13</v>
      </c>
      <c r="U543" s="183">
        <v>18</v>
      </c>
      <c r="V543" s="183">
        <v>14</v>
      </c>
      <c r="W543" s="183">
        <v>11</v>
      </c>
      <c r="X543" s="183">
        <v>6</v>
      </c>
      <c r="Y543" s="183">
        <f t="shared" ca="1" si="122"/>
        <v>43</v>
      </c>
      <c r="Z543" s="183">
        <f t="shared" ca="1" si="123"/>
        <v>33</v>
      </c>
      <c r="AA543" s="14"/>
    </row>
    <row r="544" spans="1:27" ht="15" customHeight="1" x14ac:dyDescent="0.25">
      <c r="A544" s="183"/>
      <c r="B544" s="183" t="s">
        <v>662</v>
      </c>
      <c r="C544" s="183">
        <v>12</v>
      </c>
      <c r="D544" s="183" t="s">
        <v>196</v>
      </c>
      <c r="E544" s="183" t="s">
        <v>676</v>
      </c>
      <c r="F544" s="183">
        <v>360</v>
      </c>
      <c r="G544" s="183">
        <v>19</v>
      </c>
      <c r="H544" s="183">
        <v>14</v>
      </c>
      <c r="I544" s="183">
        <v>9</v>
      </c>
      <c r="J544" s="183">
        <f t="shared" ca="1" si="119"/>
        <v>42</v>
      </c>
      <c r="K544" s="183">
        <v>558</v>
      </c>
      <c r="L544" s="183">
        <v>283</v>
      </c>
      <c r="M544" s="183">
        <v>399</v>
      </c>
      <c r="N544" s="183">
        <v>199</v>
      </c>
      <c r="O544" s="183">
        <v>255</v>
      </c>
      <c r="P544" s="183">
        <v>134</v>
      </c>
      <c r="Q544" s="329">
        <f t="shared" ca="1" si="120"/>
        <v>1212</v>
      </c>
      <c r="R544" s="183">
        <f t="shared" ca="1" si="121"/>
        <v>616</v>
      </c>
      <c r="S544" s="183">
        <v>19</v>
      </c>
      <c r="T544" s="183">
        <v>19</v>
      </c>
      <c r="U544" s="183">
        <v>26</v>
      </c>
      <c r="V544" s="183">
        <v>16</v>
      </c>
      <c r="W544" s="183">
        <v>13</v>
      </c>
      <c r="X544" s="183">
        <v>10</v>
      </c>
      <c r="Y544" s="183">
        <f t="shared" ca="1" si="122"/>
        <v>58</v>
      </c>
      <c r="Z544" s="183">
        <f t="shared" ca="1" si="123"/>
        <v>45</v>
      </c>
      <c r="AA544" s="14"/>
    </row>
    <row r="545" spans="1:27" ht="15" customHeight="1" x14ac:dyDescent="0.25">
      <c r="A545" s="183"/>
      <c r="B545" s="183" t="s">
        <v>662</v>
      </c>
      <c r="C545" s="183">
        <v>12</v>
      </c>
      <c r="D545" s="183" t="s">
        <v>196</v>
      </c>
      <c r="E545" s="183" t="s">
        <v>677</v>
      </c>
      <c r="F545" s="183">
        <v>45</v>
      </c>
      <c r="G545" s="183">
        <v>10</v>
      </c>
      <c r="H545" s="183">
        <v>6</v>
      </c>
      <c r="I545" s="183">
        <v>3</v>
      </c>
      <c r="J545" s="183">
        <f t="shared" ca="1" si="119"/>
        <v>19</v>
      </c>
      <c r="K545" s="183">
        <v>234</v>
      </c>
      <c r="L545" s="183">
        <v>125</v>
      </c>
      <c r="M545" s="183">
        <v>124</v>
      </c>
      <c r="N545" s="183">
        <v>70</v>
      </c>
      <c r="O545" s="183">
        <v>81</v>
      </c>
      <c r="P545" s="183">
        <v>50</v>
      </c>
      <c r="Q545" s="329">
        <f t="shared" ca="1" si="120"/>
        <v>439</v>
      </c>
      <c r="R545" s="183">
        <f t="shared" ca="1" si="121"/>
        <v>245</v>
      </c>
      <c r="S545" s="183">
        <v>11</v>
      </c>
      <c r="T545" s="183">
        <v>10</v>
      </c>
      <c r="U545" s="183">
        <v>9</v>
      </c>
      <c r="V545" s="183">
        <v>4</v>
      </c>
      <c r="W545" s="183">
        <v>11</v>
      </c>
      <c r="X545" s="183">
        <v>8</v>
      </c>
      <c r="Y545" s="183">
        <f t="shared" ca="1" si="122"/>
        <v>31</v>
      </c>
      <c r="Z545" s="183">
        <f t="shared" ca="1" si="123"/>
        <v>22</v>
      </c>
      <c r="AA545" s="14"/>
    </row>
    <row r="546" spans="1:27" ht="15" customHeight="1" x14ac:dyDescent="0.25">
      <c r="A546" s="183"/>
      <c r="B546" s="183" t="s">
        <v>662</v>
      </c>
      <c r="C546" s="183">
        <v>12</v>
      </c>
      <c r="D546" s="183" t="s">
        <v>196</v>
      </c>
      <c r="E546" s="183" t="s">
        <v>678</v>
      </c>
      <c r="F546" s="183">
        <v>155</v>
      </c>
      <c r="G546" s="183">
        <v>8</v>
      </c>
      <c r="H546" s="183">
        <v>6</v>
      </c>
      <c r="I546" s="183">
        <v>4</v>
      </c>
      <c r="J546" s="183">
        <f t="shared" ca="1" si="119"/>
        <v>18</v>
      </c>
      <c r="K546" s="183">
        <v>201</v>
      </c>
      <c r="L546" s="183">
        <v>93</v>
      </c>
      <c r="M546" s="183">
        <v>140</v>
      </c>
      <c r="N546" s="183">
        <v>59</v>
      </c>
      <c r="O546" s="183">
        <v>96</v>
      </c>
      <c r="P546" s="183">
        <v>50</v>
      </c>
      <c r="Q546" s="329">
        <f t="shared" ca="1" si="120"/>
        <v>437</v>
      </c>
      <c r="R546" s="183">
        <f t="shared" ca="1" si="121"/>
        <v>202</v>
      </c>
      <c r="S546" s="183">
        <v>8</v>
      </c>
      <c r="T546" s="183">
        <v>8</v>
      </c>
      <c r="U546" s="183">
        <v>2</v>
      </c>
      <c r="V546" s="183">
        <v>1</v>
      </c>
      <c r="W546" s="183">
        <v>16</v>
      </c>
      <c r="X546" s="183">
        <v>12</v>
      </c>
      <c r="Y546" s="183">
        <f t="shared" ca="1" si="122"/>
        <v>26</v>
      </c>
      <c r="Z546" s="183">
        <f t="shared" ca="1" si="123"/>
        <v>21</v>
      </c>
      <c r="AA546" s="14"/>
    </row>
    <row r="547" spans="1:27" ht="15" customHeight="1" x14ac:dyDescent="0.25">
      <c r="A547" s="183"/>
      <c r="B547" s="183" t="s">
        <v>662</v>
      </c>
      <c r="C547" s="183">
        <v>12</v>
      </c>
      <c r="D547" s="183" t="s">
        <v>196</v>
      </c>
      <c r="E547" s="183" t="s">
        <v>679</v>
      </c>
      <c r="F547" s="183">
        <v>185</v>
      </c>
      <c r="G547" s="183">
        <v>10</v>
      </c>
      <c r="H547" s="183">
        <v>10</v>
      </c>
      <c r="I547" s="183">
        <v>5</v>
      </c>
      <c r="J547" s="183">
        <f t="shared" ca="1" si="119"/>
        <v>25</v>
      </c>
      <c r="K547" s="183">
        <v>272</v>
      </c>
      <c r="L547" s="183">
        <v>126</v>
      </c>
      <c r="M547" s="183">
        <v>212</v>
      </c>
      <c r="N547" s="183">
        <v>99</v>
      </c>
      <c r="O547" s="183">
        <v>107</v>
      </c>
      <c r="P547" s="183">
        <v>47</v>
      </c>
      <c r="Q547" s="329">
        <f t="shared" ca="1" si="120"/>
        <v>591</v>
      </c>
      <c r="R547" s="183">
        <f t="shared" ca="1" si="121"/>
        <v>272</v>
      </c>
      <c r="S547" s="183">
        <v>10</v>
      </c>
      <c r="T547" s="183">
        <v>9</v>
      </c>
      <c r="U547" s="183">
        <v>17</v>
      </c>
      <c r="V547" s="183">
        <v>10</v>
      </c>
      <c r="W547" s="183">
        <v>7</v>
      </c>
      <c r="X547" s="183">
        <v>6</v>
      </c>
      <c r="Y547" s="183">
        <f t="shared" ca="1" si="122"/>
        <v>34</v>
      </c>
      <c r="Z547" s="183">
        <f t="shared" ca="1" si="123"/>
        <v>25</v>
      </c>
      <c r="AA547" s="14"/>
    </row>
    <row r="548" spans="1:27" ht="15" customHeight="1" x14ac:dyDescent="0.25">
      <c r="A548" s="183"/>
      <c r="B548" s="183" t="s">
        <v>662</v>
      </c>
      <c r="C548" s="183">
        <v>12</v>
      </c>
      <c r="D548" s="183" t="s">
        <v>190</v>
      </c>
      <c r="E548" s="183" t="s">
        <v>680</v>
      </c>
      <c r="F548" s="183">
        <v>1</v>
      </c>
      <c r="G548" s="183">
        <v>15</v>
      </c>
      <c r="H548" s="183">
        <v>13</v>
      </c>
      <c r="I548" s="183">
        <v>8</v>
      </c>
      <c r="J548" s="183">
        <f t="shared" ca="1" si="119"/>
        <v>36</v>
      </c>
      <c r="K548" s="183">
        <v>670</v>
      </c>
      <c r="L548" s="183">
        <v>364</v>
      </c>
      <c r="M548" s="183">
        <v>436</v>
      </c>
      <c r="N548" s="183">
        <v>222</v>
      </c>
      <c r="O548" s="183">
        <v>205</v>
      </c>
      <c r="P548" s="183">
        <v>116</v>
      </c>
      <c r="Q548" s="329">
        <f t="shared" ca="1" si="120"/>
        <v>1311</v>
      </c>
      <c r="R548" s="183">
        <f t="shared" ca="1" si="121"/>
        <v>702</v>
      </c>
      <c r="S548" s="183">
        <v>15</v>
      </c>
      <c r="T548" s="183">
        <v>15</v>
      </c>
      <c r="U548" s="183">
        <v>25</v>
      </c>
      <c r="V548" s="183">
        <v>18</v>
      </c>
      <c r="W548" s="183">
        <v>13</v>
      </c>
      <c r="X548" s="183">
        <v>10</v>
      </c>
      <c r="Y548" s="183">
        <f t="shared" ca="1" si="122"/>
        <v>53</v>
      </c>
      <c r="Z548" s="183">
        <f t="shared" ca="1" si="123"/>
        <v>43</v>
      </c>
      <c r="AA548" s="14"/>
    </row>
    <row r="549" spans="1:27" ht="15" customHeight="1" x14ac:dyDescent="0.25">
      <c r="A549" s="183"/>
      <c r="B549" s="183" t="s">
        <v>662</v>
      </c>
      <c r="C549" s="183">
        <v>12</v>
      </c>
      <c r="D549" s="183" t="s">
        <v>196</v>
      </c>
      <c r="E549" s="183" t="s">
        <v>681</v>
      </c>
      <c r="F549" s="183">
        <v>32</v>
      </c>
      <c r="G549" s="183">
        <v>10</v>
      </c>
      <c r="H549" s="183">
        <v>7</v>
      </c>
      <c r="I549" s="183">
        <v>5</v>
      </c>
      <c r="J549" s="183">
        <f t="shared" ca="1" si="119"/>
        <v>22</v>
      </c>
      <c r="K549" s="183">
        <v>221</v>
      </c>
      <c r="L549" s="183">
        <v>125</v>
      </c>
      <c r="M549" s="183">
        <v>147</v>
      </c>
      <c r="N549" s="183">
        <v>73</v>
      </c>
      <c r="O549" s="183">
        <v>109</v>
      </c>
      <c r="P549" s="183">
        <v>52</v>
      </c>
      <c r="Q549" s="329">
        <f t="shared" ca="1" si="120"/>
        <v>477</v>
      </c>
      <c r="R549" s="183">
        <f t="shared" ca="1" si="121"/>
        <v>250</v>
      </c>
      <c r="S549" s="183">
        <v>10</v>
      </c>
      <c r="T549" s="183">
        <v>10</v>
      </c>
      <c r="U549" s="183">
        <v>17</v>
      </c>
      <c r="V549" s="183">
        <v>10</v>
      </c>
      <c r="W549" s="183">
        <v>6</v>
      </c>
      <c r="X549" s="183">
        <v>5</v>
      </c>
      <c r="Y549" s="183">
        <f t="shared" ca="1" si="122"/>
        <v>33</v>
      </c>
      <c r="Z549" s="183">
        <f t="shared" ca="1" si="123"/>
        <v>25</v>
      </c>
      <c r="AA549" s="14"/>
    </row>
    <row r="550" spans="1:27" ht="15" customHeight="1" x14ac:dyDescent="0.25">
      <c r="A550" s="183"/>
      <c r="B550" s="183" t="s">
        <v>662</v>
      </c>
      <c r="C550" s="183">
        <v>12</v>
      </c>
      <c r="D550" s="183" t="s">
        <v>190</v>
      </c>
      <c r="E550" s="183" t="s">
        <v>682</v>
      </c>
      <c r="F550" s="183">
        <v>1</v>
      </c>
      <c r="G550" s="183">
        <v>21</v>
      </c>
      <c r="H550" s="183">
        <v>15</v>
      </c>
      <c r="I550" s="183">
        <v>9</v>
      </c>
      <c r="J550" s="183">
        <f t="shared" ca="1" si="119"/>
        <v>45</v>
      </c>
      <c r="K550" s="183">
        <v>856</v>
      </c>
      <c r="L550" s="183">
        <v>429</v>
      </c>
      <c r="M550" s="183">
        <v>528</v>
      </c>
      <c r="N550" s="183">
        <v>272</v>
      </c>
      <c r="O550" s="183">
        <v>258</v>
      </c>
      <c r="P550" s="183">
        <v>131</v>
      </c>
      <c r="Q550" s="329">
        <f t="shared" ca="1" si="120"/>
        <v>1642</v>
      </c>
      <c r="R550" s="183">
        <f t="shared" ca="1" si="121"/>
        <v>832</v>
      </c>
      <c r="S550" s="183">
        <v>21</v>
      </c>
      <c r="T550" s="183">
        <v>19</v>
      </c>
      <c r="U550" s="183">
        <v>30</v>
      </c>
      <c r="V550" s="183">
        <v>23</v>
      </c>
      <c r="W550" s="183">
        <v>11</v>
      </c>
      <c r="X550" s="183">
        <v>8</v>
      </c>
      <c r="Y550" s="183">
        <f t="shared" ca="1" si="122"/>
        <v>62</v>
      </c>
      <c r="Z550" s="183">
        <f t="shared" ca="1" si="123"/>
        <v>50</v>
      </c>
      <c r="AA550" s="14"/>
    </row>
    <row r="551" spans="1:27" ht="15" customHeight="1" x14ac:dyDescent="0.25">
      <c r="A551" s="183"/>
      <c r="B551" s="183" t="s">
        <v>662</v>
      </c>
      <c r="C551" s="183">
        <v>12</v>
      </c>
      <c r="D551" s="183" t="s">
        <v>196</v>
      </c>
      <c r="E551" s="183" t="s">
        <v>683</v>
      </c>
      <c r="F551" s="183">
        <v>240</v>
      </c>
      <c r="G551" s="183">
        <v>11</v>
      </c>
      <c r="H551" s="183">
        <v>8</v>
      </c>
      <c r="I551" s="183">
        <v>4</v>
      </c>
      <c r="J551" s="183">
        <f t="shared" ca="1" si="119"/>
        <v>23</v>
      </c>
      <c r="K551" s="183">
        <v>326</v>
      </c>
      <c r="L551" s="183">
        <v>156</v>
      </c>
      <c r="M551" s="183">
        <v>182</v>
      </c>
      <c r="N551" s="183">
        <v>98</v>
      </c>
      <c r="O551" s="183">
        <v>98</v>
      </c>
      <c r="P551" s="183">
        <v>53</v>
      </c>
      <c r="Q551" s="329">
        <f t="shared" ca="1" si="120"/>
        <v>606</v>
      </c>
      <c r="R551" s="183">
        <f t="shared" ca="1" si="121"/>
        <v>307</v>
      </c>
      <c r="S551" s="183">
        <v>11</v>
      </c>
      <c r="T551" s="183">
        <v>11</v>
      </c>
      <c r="U551" s="183">
        <v>12</v>
      </c>
      <c r="V551" s="183">
        <v>11</v>
      </c>
      <c r="W551" s="183">
        <v>9</v>
      </c>
      <c r="X551" s="183">
        <v>6</v>
      </c>
      <c r="Y551" s="183">
        <f t="shared" ca="1" si="122"/>
        <v>32</v>
      </c>
      <c r="Z551" s="183">
        <f t="shared" ca="1" si="123"/>
        <v>28</v>
      </c>
      <c r="AA551" s="14"/>
    </row>
    <row r="552" spans="1:27" ht="15" customHeight="1" x14ac:dyDescent="0.25">
      <c r="A552" s="183"/>
      <c r="B552" s="183" t="s">
        <v>662</v>
      </c>
      <c r="C552" s="183">
        <v>12</v>
      </c>
      <c r="D552" s="183" t="s">
        <v>196</v>
      </c>
      <c r="E552" s="183" t="s">
        <v>684</v>
      </c>
      <c r="F552" s="183">
        <v>160</v>
      </c>
      <c r="G552" s="183">
        <v>10</v>
      </c>
      <c r="H552" s="183">
        <v>6</v>
      </c>
      <c r="I552" s="183">
        <v>4</v>
      </c>
      <c r="J552" s="183">
        <f t="shared" ca="1" si="119"/>
        <v>20</v>
      </c>
      <c r="K552" s="183">
        <v>228</v>
      </c>
      <c r="L552" s="183">
        <v>102</v>
      </c>
      <c r="M552" s="183">
        <v>146</v>
      </c>
      <c r="N552" s="183">
        <v>59</v>
      </c>
      <c r="O552" s="183">
        <v>91</v>
      </c>
      <c r="P552" s="183">
        <v>41</v>
      </c>
      <c r="Q552" s="329">
        <f t="shared" ca="1" si="120"/>
        <v>465</v>
      </c>
      <c r="R552" s="183">
        <f t="shared" ca="1" si="121"/>
        <v>202</v>
      </c>
      <c r="S552" s="183">
        <v>10</v>
      </c>
      <c r="T552" s="183">
        <v>9</v>
      </c>
      <c r="U552" s="183">
        <v>8</v>
      </c>
      <c r="V552" s="183">
        <v>7</v>
      </c>
      <c r="W552" s="183">
        <v>12</v>
      </c>
      <c r="X552" s="183">
        <v>6</v>
      </c>
      <c r="Y552" s="183">
        <f t="shared" ca="1" si="122"/>
        <v>30</v>
      </c>
      <c r="Z552" s="183">
        <f t="shared" ca="1" si="123"/>
        <v>22</v>
      </c>
      <c r="AA552" s="14"/>
    </row>
    <row r="553" spans="1:27" ht="15" customHeight="1" x14ac:dyDescent="0.25">
      <c r="A553" s="183"/>
      <c r="B553" s="183" t="s">
        <v>662</v>
      </c>
      <c r="C553" s="183">
        <v>12</v>
      </c>
      <c r="D553" s="183" t="s">
        <v>196</v>
      </c>
      <c r="E553" s="183" t="s">
        <v>685</v>
      </c>
      <c r="F553" s="183">
        <v>61</v>
      </c>
      <c r="G553" s="183">
        <v>5</v>
      </c>
      <c r="H553" s="183">
        <v>4</v>
      </c>
      <c r="I553" s="183">
        <v>3</v>
      </c>
      <c r="J553" s="183">
        <f t="shared" ca="1" si="119"/>
        <v>12</v>
      </c>
      <c r="K553" s="183">
        <v>124</v>
      </c>
      <c r="L553" s="183">
        <v>59</v>
      </c>
      <c r="M553" s="183">
        <v>99</v>
      </c>
      <c r="N553" s="183">
        <v>55</v>
      </c>
      <c r="O553" s="183">
        <v>61</v>
      </c>
      <c r="P553" s="183">
        <v>25</v>
      </c>
      <c r="Q553" s="329">
        <f t="shared" ca="1" si="120"/>
        <v>284</v>
      </c>
      <c r="R553" s="183">
        <f t="shared" ca="1" si="121"/>
        <v>139</v>
      </c>
      <c r="S553" s="183">
        <v>5</v>
      </c>
      <c r="T553" s="183">
        <v>5</v>
      </c>
      <c r="U553" s="183">
        <v>9</v>
      </c>
      <c r="V553" s="183">
        <v>6</v>
      </c>
      <c r="W553" s="183">
        <v>10</v>
      </c>
      <c r="X553" s="183">
        <v>7</v>
      </c>
      <c r="Y553" s="183">
        <f t="shared" ca="1" si="122"/>
        <v>24</v>
      </c>
      <c r="Z553" s="183">
        <f t="shared" ca="1" si="123"/>
        <v>18</v>
      </c>
      <c r="AA553" s="14"/>
    </row>
    <row r="554" spans="1:27" ht="15" customHeight="1" x14ac:dyDescent="0.25">
      <c r="A554" s="183"/>
      <c r="B554" s="183" t="s">
        <v>662</v>
      </c>
      <c r="C554" s="183">
        <v>12</v>
      </c>
      <c r="D554" s="183" t="s">
        <v>196</v>
      </c>
      <c r="E554" s="183" t="s">
        <v>686</v>
      </c>
      <c r="F554" s="183">
        <v>360</v>
      </c>
      <c r="G554" s="183">
        <v>15</v>
      </c>
      <c r="H554" s="183">
        <v>9</v>
      </c>
      <c r="I554" s="183">
        <v>7</v>
      </c>
      <c r="J554" s="183">
        <f t="shared" ca="1" si="119"/>
        <v>31</v>
      </c>
      <c r="K554" s="183">
        <v>378</v>
      </c>
      <c r="L554" s="183">
        <v>171</v>
      </c>
      <c r="M554" s="183">
        <v>248</v>
      </c>
      <c r="N554" s="183">
        <v>116</v>
      </c>
      <c r="O554" s="183">
        <v>159</v>
      </c>
      <c r="P554" s="183">
        <v>88</v>
      </c>
      <c r="Q554" s="329">
        <f t="shared" ca="1" si="120"/>
        <v>785</v>
      </c>
      <c r="R554" s="183">
        <f t="shared" ca="1" si="121"/>
        <v>375</v>
      </c>
      <c r="S554" s="183">
        <v>14</v>
      </c>
      <c r="T554" s="183">
        <v>13</v>
      </c>
      <c r="U554" s="183">
        <v>20</v>
      </c>
      <c r="V554" s="183">
        <v>16</v>
      </c>
      <c r="W554" s="183">
        <v>10</v>
      </c>
      <c r="X554" s="183">
        <v>6</v>
      </c>
      <c r="Y554" s="183">
        <f t="shared" ca="1" si="122"/>
        <v>44</v>
      </c>
      <c r="Z554" s="183">
        <f t="shared" ca="1" si="123"/>
        <v>35</v>
      </c>
      <c r="AA554" s="14"/>
    </row>
    <row r="555" spans="1:27" ht="15" customHeight="1" x14ac:dyDescent="0.25">
      <c r="A555" s="183"/>
      <c r="B555" s="183" t="s">
        <v>662</v>
      </c>
      <c r="C555" s="183">
        <v>12</v>
      </c>
      <c r="D555" s="183" t="s">
        <v>190</v>
      </c>
      <c r="E555" s="183" t="s">
        <v>687</v>
      </c>
      <c r="F555" s="183">
        <v>1</v>
      </c>
      <c r="G555" s="183"/>
      <c r="H555" s="183"/>
      <c r="I555" s="183">
        <v>6</v>
      </c>
      <c r="J555" s="183">
        <f t="shared" ca="1" si="119"/>
        <v>6</v>
      </c>
      <c r="K555" s="183"/>
      <c r="L555" s="183"/>
      <c r="M555" s="183"/>
      <c r="N555" s="183"/>
      <c r="O555" s="183">
        <v>115</v>
      </c>
      <c r="P555" s="183">
        <v>56</v>
      </c>
      <c r="Q555" s="329">
        <f t="shared" ca="1" si="120"/>
        <v>115</v>
      </c>
      <c r="R555" s="183">
        <f t="shared" ca="1" si="121"/>
        <v>56</v>
      </c>
      <c r="S555" s="183"/>
      <c r="T555" s="183"/>
      <c r="U555" s="183"/>
      <c r="V555" s="183"/>
      <c r="W555" s="183">
        <v>6</v>
      </c>
      <c r="X555" s="183">
        <v>4</v>
      </c>
      <c r="Y555" s="183">
        <f t="shared" ca="1" si="122"/>
        <v>6</v>
      </c>
      <c r="Z555" s="183">
        <f t="shared" ca="1" si="123"/>
        <v>4</v>
      </c>
      <c r="AA555" s="14"/>
    </row>
    <row r="556" spans="1:27" ht="15" customHeight="1" x14ac:dyDescent="0.25">
      <c r="A556" s="182" t="s">
        <v>223</v>
      </c>
      <c r="B556" s="14"/>
      <c r="C556" s="14">
        <f t="shared" ref="C556:R557" ca="1" si="124">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+INDIRECT(ADDRESS(548,COLUMN()))+INDIRECT(ADDRESS(549,COLUMN()))+INDIRECT(ADDRESS(550,COLUMN()))+INDIRECT(ADDRESS(551,COLUMN()))+INDIRECT(ADDRESS(552,COLUMN()))+INDIRECT(ADDRESS(553,COLUMN()))+INDIRECT(ADDRESS(554,COLUMN()))+INDIRECT(ADDRESS(555,COLUMN()))</f>
        <v>300</v>
      </c>
      <c r="D556" s="14" t="e">
        <f t="shared" ca="1" si="124"/>
        <v>#VALUE!</v>
      </c>
      <c r="E556" s="14" t="e">
        <f t="shared" ca="1" si="124"/>
        <v>#VALUE!</v>
      </c>
      <c r="F556" s="14">
        <f t="shared" ca="1" si="124"/>
        <v>2966</v>
      </c>
      <c r="G556" s="14">
        <f t="shared" ca="1" si="124"/>
        <v>333</v>
      </c>
      <c r="H556" s="14">
        <f t="shared" ca="1" si="124"/>
        <v>241</v>
      </c>
      <c r="I556" s="14">
        <f t="shared" ca="1" si="124"/>
        <v>157</v>
      </c>
      <c r="J556" s="14">
        <f t="shared" ca="1" si="124"/>
        <v>731</v>
      </c>
      <c r="K556" s="14">
        <f t="shared" ca="1" si="124"/>
        <v>10073</v>
      </c>
      <c r="L556" s="14">
        <f t="shared" ca="1" si="124"/>
        <v>4908</v>
      </c>
      <c r="M556" s="14">
        <f t="shared" ca="1" si="124"/>
        <v>6470</v>
      </c>
      <c r="N556" s="14">
        <f t="shared" ca="1" si="124"/>
        <v>3186</v>
      </c>
      <c r="O556" s="14">
        <f t="shared" ca="1" si="124"/>
        <v>3663</v>
      </c>
      <c r="P556" s="14">
        <f t="shared" ca="1" si="124"/>
        <v>1976</v>
      </c>
      <c r="Q556" s="320">
        <f t="shared" ca="1" si="124"/>
        <v>20206</v>
      </c>
      <c r="R556" s="14">
        <f t="shared" ca="1" si="124"/>
        <v>10070</v>
      </c>
      <c r="S556" s="14">
        <f t="shared" ref="S556:Z557" ca="1" si="125">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+INDIRECT(ADDRESS(548,COLUMN()))+INDIRECT(ADDRESS(549,COLUMN()))+INDIRECT(ADDRESS(550,COLUMN()))+INDIRECT(ADDRESS(551,COLUMN()))+INDIRECT(ADDRESS(552,COLUMN()))+INDIRECT(ADDRESS(553,COLUMN()))+INDIRECT(ADDRESS(554,COLUMN()))+INDIRECT(ADDRESS(555,COLUMN()))</f>
        <v>335</v>
      </c>
      <c r="T556" s="14">
        <f t="shared" ca="1" si="125"/>
        <v>314</v>
      </c>
      <c r="U556" s="14">
        <f t="shared" ca="1" si="125"/>
        <v>462</v>
      </c>
      <c r="V556" s="14">
        <f t="shared" ca="1" si="125"/>
        <v>320</v>
      </c>
      <c r="W556" s="14">
        <f t="shared" ca="1" si="125"/>
        <v>253</v>
      </c>
      <c r="X556" s="14">
        <f t="shared" ca="1" si="125"/>
        <v>177</v>
      </c>
      <c r="Y556" s="14">
        <f t="shared" ca="1" si="125"/>
        <v>1050</v>
      </c>
      <c r="Z556" s="14">
        <f t="shared" ca="1" si="125"/>
        <v>811</v>
      </c>
      <c r="AA556" s="14"/>
    </row>
    <row r="557" spans="1:27" ht="15" customHeight="1" x14ac:dyDescent="0.25">
      <c r="A557" s="182" t="s">
        <v>688</v>
      </c>
      <c r="B557" s="14"/>
      <c r="C557" s="14">
        <f t="shared" ca="1" si="124"/>
        <v>300</v>
      </c>
      <c r="D557" s="14" t="e">
        <f t="shared" ca="1" si="124"/>
        <v>#VALUE!</v>
      </c>
      <c r="E557" s="14" t="e">
        <f t="shared" ca="1" si="124"/>
        <v>#VALUE!</v>
      </c>
      <c r="F557" s="14">
        <f t="shared" ca="1" si="124"/>
        <v>2966</v>
      </c>
      <c r="G557" s="14">
        <f t="shared" ca="1" si="124"/>
        <v>333</v>
      </c>
      <c r="H557" s="14">
        <f t="shared" ca="1" si="124"/>
        <v>241</v>
      </c>
      <c r="I557" s="14">
        <f t="shared" ca="1" si="124"/>
        <v>157</v>
      </c>
      <c r="J557" s="14">
        <f t="shared" ca="1" si="124"/>
        <v>731</v>
      </c>
      <c r="K557" s="14">
        <f t="shared" ca="1" si="124"/>
        <v>10073</v>
      </c>
      <c r="L557" s="14">
        <f t="shared" ca="1" si="124"/>
        <v>4908</v>
      </c>
      <c r="M557" s="14">
        <f t="shared" ca="1" si="124"/>
        <v>6470</v>
      </c>
      <c r="N557" s="14">
        <f t="shared" ca="1" si="124"/>
        <v>3186</v>
      </c>
      <c r="O557" s="14">
        <f t="shared" ca="1" si="124"/>
        <v>3663</v>
      </c>
      <c r="P557" s="14">
        <f t="shared" ca="1" si="124"/>
        <v>1976</v>
      </c>
      <c r="Q557" s="320">
        <f t="shared" ca="1" si="124"/>
        <v>20206</v>
      </c>
      <c r="R557" s="14">
        <f t="shared" ca="1" si="124"/>
        <v>10070</v>
      </c>
      <c r="S557" s="14">
        <f t="shared" ca="1" si="125"/>
        <v>335</v>
      </c>
      <c r="T557" s="14">
        <f t="shared" ca="1" si="125"/>
        <v>314</v>
      </c>
      <c r="U557" s="14">
        <f t="shared" ca="1" si="125"/>
        <v>462</v>
      </c>
      <c r="V557" s="14">
        <f t="shared" ca="1" si="125"/>
        <v>320</v>
      </c>
      <c r="W557" s="14">
        <f t="shared" ca="1" si="125"/>
        <v>253</v>
      </c>
      <c r="X557" s="14">
        <f t="shared" ca="1" si="125"/>
        <v>177</v>
      </c>
      <c r="Y557" s="14">
        <f t="shared" ca="1" si="125"/>
        <v>1050</v>
      </c>
      <c r="Z557" s="14">
        <f t="shared" ca="1" si="125"/>
        <v>811</v>
      </c>
      <c r="AA557" s="14"/>
    </row>
    <row r="558" spans="1:27" ht="15" customHeight="1" x14ac:dyDescent="0.25">
      <c r="A558" s="182" t="s">
        <v>224</v>
      </c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320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" customHeight="1" x14ac:dyDescent="0.25">
      <c r="A559" s="182" t="s">
        <v>689</v>
      </c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320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5" customHeight="1" x14ac:dyDescent="0.25">
      <c r="A560" s="182" t="s">
        <v>188</v>
      </c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320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5" customHeight="1" x14ac:dyDescent="0.25">
      <c r="A561" s="183"/>
      <c r="B561" s="183" t="s">
        <v>690</v>
      </c>
      <c r="C561" s="183">
        <v>12</v>
      </c>
      <c r="D561" s="183" t="s">
        <v>190</v>
      </c>
      <c r="E561" s="183" t="s">
        <v>691</v>
      </c>
      <c r="F561" s="183">
        <v>1</v>
      </c>
      <c r="G561" s="183">
        <v>26</v>
      </c>
      <c r="H561" s="183">
        <v>18</v>
      </c>
      <c r="I561" s="183">
        <v>10</v>
      </c>
      <c r="J561" s="183">
        <f t="shared" ref="J561:J594" ca="1" si="126">INDIRECT(CONCATENATE("G", ROW())) + INDIRECT(CONCATENATE("H", ROW())) + INDIRECT(CONCATENATE("I", ROW()))</f>
        <v>54</v>
      </c>
      <c r="K561" s="183">
        <v>916</v>
      </c>
      <c r="L561" s="183">
        <v>453</v>
      </c>
      <c r="M561" s="183">
        <v>658</v>
      </c>
      <c r="N561" s="183">
        <v>350</v>
      </c>
      <c r="O561" s="183">
        <v>270</v>
      </c>
      <c r="P561" s="183">
        <v>149</v>
      </c>
      <c r="Q561" s="329">
        <f t="shared" ref="Q561:Q594" ca="1" si="127">INDIRECT(CONCATENATE("K", ROW())) + INDIRECT(CONCATENATE("M", ROW())) + INDIRECT(CONCATENATE("O", ROW()))</f>
        <v>1844</v>
      </c>
      <c r="R561" s="183">
        <f t="shared" ref="R561:R594" ca="1" si="128">INDIRECT(CONCATENATE("L", ROW())) + INDIRECT(CONCATENATE("N", ROW())) + INDIRECT(CONCATENATE("P", ROW()))</f>
        <v>952</v>
      </c>
      <c r="S561" s="183">
        <v>23</v>
      </c>
      <c r="T561" s="183">
        <v>15</v>
      </c>
      <c r="U561" s="183">
        <v>47</v>
      </c>
      <c r="V561" s="183">
        <v>33</v>
      </c>
      <c r="W561" s="183">
        <v>8</v>
      </c>
      <c r="X561" s="183">
        <v>6</v>
      </c>
      <c r="Y561" s="183">
        <f t="shared" ref="Y561:Y594" ca="1" si="129">INDIRECT(CONCATENATE("S", ROW())) + INDIRECT(CONCATENATE("U", ROW())) + INDIRECT(CONCATENATE("W", ROW()))</f>
        <v>78</v>
      </c>
      <c r="Z561" s="183">
        <f t="shared" ref="Z561:Z594" ca="1" si="130">INDIRECT(CONCATENATE("T", ROW())) + INDIRECT(CONCATENATE("V", ROW())) + INDIRECT(CONCATENATE("X", ROW()))</f>
        <v>54</v>
      </c>
      <c r="AA561" s="14"/>
    </row>
    <row r="562" spans="1:27" ht="15" customHeight="1" x14ac:dyDescent="0.25">
      <c r="A562" s="183"/>
      <c r="B562" s="183" t="s">
        <v>690</v>
      </c>
      <c r="C562" s="183">
        <v>12</v>
      </c>
      <c r="D562" s="183" t="s">
        <v>190</v>
      </c>
      <c r="E562" s="183" t="s">
        <v>692</v>
      </c>
      <c r="F562" s="183">
        <v>1</v>
      </c>
      <c r="G562" s="183">
        <v>10</v>
      </c>
      <c r="H562" s="183">
        <v>7</v>
      </c>
      <c r="I562" s="183">
        <v>4</v>
      </c>
      <c r="J562" s="183">
        <f t="shared" ca="1" si="126"/>
        <v>21</v>
      </c>
      <c r="K562" s="183">
        <v>247</v>
      </c>
      <c r="L562" s="183">
        <v>89</v>
      </c>
      <c r="M562" s="183">
        <v>132</v>
      </c>
      <c r="N562" s="183">
        <v>49</v>
      </c>
      <c r="O562" s="183">
        <v>46</v>
      </c>
      <c r="P562" s="183">
        <v>25</v>
      </c>
      <c r="Q562" s="329">
        <f t="shared" ca="1" si="127"/>
        <v>425</v>
      </c>
      <c r="R562" s="183">
        <f t="shared" ca="1" si="128"/>
        <v>163</v>
      </c>
      <c r="S562" s="183">
        <v>10</v>
      </c>
      <c r="T562" s="183">
        <v>10</v>
      </c>
      <c r="U562" s="183">
        <v>17</v>
      </c>
      <c r="V562" s="183">
        <v>13</v>
      </c>
      <c r="W562" s="183">
        <v>9</v>
      </c>
      <c r="X562" s="183">
        <v>4</v>
      </c>
      <c r="Y562" s="183">
        <f t="shared" ca="1" si="129"/>
        <v>36</v>
      </c>
      <c r="Z562" s="183">
        <f t="shared" ca="1" si="130"/>
        <v>27</v>
      </c>
      <c r="AA562" s="14"/>
    </row>
    <row r="563" spans="1:27" ht="15" customHeight="1" x14ac:dyDescent="0.25">
      <c r="A563" s="183"/>
      <c r="B563" s="183" t="s">
        <v>690</v>
      </c>
      <c r="C563" s="183">
        <v>12</v>
      </c>
      <c r="D563" s="183" t="s">
        <v>196</v>
      </c>
      <c r="E563" s="183" t="s">
        <v>693</v>
      </c>
      <c r="F563" s="183">
        <v>65</v>
      </c>
      <c r="G563" s="183">
        <v>10</v>
      </c>
      <c r="H563" s="183">
        <v>7</v>
      </c>
      <c r="I563" s="183">
        <v>3</v>
      </c>
      <c r="J563" s="183">
        <f t="shared" ca="1" si="126"/>
        <v>20</v>
      </c>
      <c r="K563" s="183">
        <v>223</v>
      </c>
      <c r="L563" s="183">
        <v>101</v>
      </c>
      <c r="M563" s="183">
        <v>163</v>
      </c>
      <c r="N563" s="183">
        <v>85</v>
      </c>
      <c r="O563" s="183">
        <v>70</v>
      </c>
      <c r="P563" s="183">
        <v>40</v>
      </c>
      <c r="Q563" s="329">
        <f t="shared" ca="1" si="127"/>
        <v>456</v>
      </c>
      <c r="R563" s="183">
        <f t="shared" ca="1" si="128"/>
        <v>226</v>
      </c>
      <c r="S563" s="183">
        <v>10</v>
      </c>
      <c r="T563" s="183">
        <v>10</v>
      </c>
      <c r="U563" s="183">
        <v>14</v>
      </c>
      <c r="V563" s="183">
        <v>12</v>
      </c>
      <c r="W563" s="183">
        <v>8</v>
      </c>
      <c r="X563" s="183">
        <v>6</v>
      </c>
      <c r="Y563" s="183">
        <f t="shared" ca="1" si="129"/>
        <v>32</v>
      </c>
      <c r="Z563" s="183">
        <f t="shared" ca="1" si="130"/>
        <v>28</v>
      </c>
      <c r="AA563" s="14"/>
    </row>
    <row r="564" spans="1:27" ht="15" customHeight="1" x14ac:dyDescent="0.25">
      <c r="A564" s="183"/>
      <c r="B564" s="183" t="s">
        <v>690</v>
      </c>
      <c r="C564" s="183">
        <v>12</v>
      </c>
      <c r="D564" s="183" t="s">
        <v>196</v>
      </c>
      <c r="E564" s="183" t="s">
        <v>694</v>
      </c>
      <c r="F564" s="183">
        <v>75</v>
      </c>
      <c r="G564" s="183">
        <v>15</v>
      </c>
      <c r="H564" s="183">
        <v>7</v>
      </c>
      <c r="I564" s="183">
        <v>5</v>
      </c>
      <c r="J564" s="183">
        <f t="shared" ca="1" si="126"/>
        <v>27</v>
      </c>
      <c r="K564" s="183">
        <v>270</v>
      </c>
      <c r="L564" s="183">
        <v>128</v>
      </c>
      <c r="M564" s="183">
        <v>149</v>
      </c>
      <c r="N564" s="183">
        <v>73</v>
      </c>
      <c r="O564" s="183">
        <v>91</v>
      </c>
      <c r="P564" s="183">
        <v>43</v>
      </c>
      <c r="Q564" s="329">
        <f t="shared" ca="1" si="127"/>
        <v>510</v>
      </c>
      <c r="R564" s="183">
        <f t="shared" ca="1" si="128"/>
        <v>244</v>
      </c>
      <c r="S564" s="183">
        <v>12</v>
      </c>
      <c r="T564" s="183">
        <v>12</v>
      </c>
      <c r="U564" s="183">
        <v>13</v>
      </c>
      <c r="V564" s="183">
        <v>8</v>
      </c>
      <c r="W564" s="183">
        <v>9</v>
      </c>
      <c r="X564" s="183">
        <v>7</v>
      </c>
      <c r="Y564" s="183">
        <f t="shared" ca="1" si="129"/>
        <v>34</v>
      </c>
      <c r="Z564" s="183">
        <f t="shared" ca="1" si="130"/>
        <v>27</v>
      </c>
      <c r="AA564" s="14"/>
    </row>
    <row r="565" spans="1:27" ht="15" customHeight="1" x14ac:dyDescent="0.25">
      <c r="A565" s="183"/>
      <c r="B565" s="183" t="s">
        <v>690</v>
      </c>
      <c r="C565" s="183">
        <v>12</v>
      </c>
      <c r="D565" s="183" t="s">
        <v>196</v>
      </c>
      <c r="E565" s="183" t="s">
        <v>695</v>
      </c>
      <c r="F565" s="183">
        <v>127</v>
      </c>
      <c r="G565" s="183">
        <v>15</v>
      </c>
      <c r="H565" s="183">
        <v>10</v>
      </c>
      <c r="I565" s="183">
        <v>5</v>
      </c>
      <c r="J565" s="183">
        <f t="shared" ca="1" si="126"/>
        <v>30</v>
      </c>
      <c r="K565" s="183">
        <v>458</v>
      </c>
      <c r="L565" s="183">
        <v>218</v>
      </c>
      <c r="M565" s="183">
        <v>264</v>
      </c>
      <c r="N565" s="183">
        <v>137</v>
      </c>
      <c r="O565" s="183">
        <v>116</v>
      </c>
      <c r="P565" s="183">
        <v>68</v>
      </c>
      <c r="Q565" s="329">
        <f t="shared" ca="1" si="127"/>
        <v>838</v>
      </c>
      <c r="R565" s="183">
        <f t="shared" ca="1" si="128"/>
        <v>423</v>
      </c>
      <c r="S565" s="183">
        <v>15</v>
      </c>
      <c r="T565" s="183">
        <v>15</v>
      </c>
      <c r="U565" s="183">
        <v>21</v>
      </c>
      <c r="V565" s="183">
        <v>15</v>
      </c>
      <c r="W565" s="183">
        <v>9</v>
      </c>
      <c r="X565" s="183">
        <v>5</v>
      </c>
      <c r="Y565" s="183">
        <f t="shared" ca="1" si="129"/>
        <v>45</v>
      </c>
      <c r="Z565" s="183">
        <f t="shared" ca="1" si="130"/>
        <v>35</v>
      </c>
      <c r="AA565" s="14"/>
    </row>
    <row r="566" spans="1:27" ht="15" customHeight="1" x14ac:dyDescent="0.25">
      <c r="A566" s="183"/>
      <c r="B566" s="183" t="s">
        <v>690</v>
      </c>
      <c r="C566" s="183">
        <v>12</v>
      </c>
      <c r="D566" s="183" t="s">
        <v>196</v>
      </c>
      <c r="E566" s="183" t="s">
        <v>696</v>
      </c>
      <c r="F566" s="183">
        <v>50</v>
      </c>
      <c r="G566" s="183">
        <v>10</v>
      </c>
      <c r="H566" s="183">
        <v>8</v>
      </c>
      <c r="I566" s="183">
        <v>5</v>
      </c>
      <c r="J566" s="183">
        <f t="shared" ca="1" si="126"/>
        <v>23</v>
      </c>
      <c r="K566" s="183">
        <v>247</v>
      </c>
      <c r="L566" s="183">
        <v>110</v>
      </c>
      <c r="M566" s="183">
        <v>193</v>
      </c>
      <c r="N566" s="183">
        <v>92</v>
      </c>
      <c r="O566" s="183">
        <v>114</v>
      </c>
      <c r="P566" s="183">
        <v>47</v>
      </c>
      <c r="Q566" s="329">
        <f t="shared" ca="1" si="127"/>
        <v>554</v>
      </c>
      <c r="R566" s="183">
        <f t="shared" ca="1" si="128"/>
        <v>249</v>
      </c>
      <c r="S566" s="183">
        <v>10</v>
      </c>
      <c r="T566" s="183">
        <v>9</v>
      </c>
      <c r="U566" s="183">
        <v>10</v>
      </c>
      <c r="V566" s="183">
        <v>7</v>
      </c>
      <c r="W566" s="183">
        <v>14</v>
      </c>
      <c r="X566" s="183">
        <v>10</v>
      </c>
      <c r="Y566" s="183">
        <f t="shared" ca="1" si="129"/>
        <v>34</v>
      </c>
      <c r="Z566" s="183">
        <f t="shared" ca="1" si="130"/>
        <v>26</v>
      </c>
      <c r="AA566" s="14"/>
    </row>
    <row r="567" spans="1:27" ht="15" customHeight="1" x14ac:dyDescent="0.25">
      <c r="A567" s="183"/>
      <c r="B567" s="183" t="s">
        <v>690</v>
      </c>
      <c r="C567" s="183">
        <v>5</v>
      </c>
      <c r="D567" s="183" t="s">
        <v>202</v>
      </c>
      <c r="E567" s="183" t="s">
        <v>697</v>
      </c>
      <c r="F567" s="183">
        <v>80</v>
      </c>
      <c r="G567" s="183">
        <v>5</v>
      </c>
      <c r="H567" s="183"/>
      <c r="I567" s="183"/>
      <c r="J567" s="183">
        <f t="shared" ca="1" si="126"/>
        <v>5</v>
      </c>
      <c r="K567" s="183">
        <v>38</v>
      </c>
      <c r="L567" s="183">
        <v>14</v>
      </c>
      <c r="M567" s="183"/>
      <c r="N567" s="183"/>
      <c r="O567" s="183"/>
      <c r="P567" s="183"/>
      <c r="Q567" s="329">
        <f t="shared" ca="1" si="127"/>
        <v>38</v>
      </c>
      <c r="R567" s="183">
        <f t="shared" ca="1" si="128"/>
        <v>14</v>
      </c>
      <c r="S567" s="183">
        <v>5</v>
      </c>
      <c r="T567" s="183">
        <v>5</v>
      </c>
      <c r="U567" s="183"/>
      <c r="V567" s="183"/>
      <c r="W567" s="183"/>
      <c r="X567" s="183"/>
      <c r="Y567" s="183">
        <f t="shared" ca="1" si="129"/>
        <v>5</v>
      </c>
      <c r="Z567" s="183">
        <f t="shared" ca="1" si="130"/>
        <v>5</v>
      </c>
      <c r="AA567" s="14"/>
    </row>
    <row r="568" spans="1:27" ht="15" customHeight="1" x14ac:dyDescent="0.25">
      <c r="A568" s="183"/>
      <c r="B568" s="183" t="s">
        <v>690</v>
      </c>
      <c r="C568" s="183">
        <v>12</v>
      </c>
      <c r="D568" s="183" t="s">
        <v>196</v>
      </c>
      <c r="E568" s="183" t="s">
        <v>698</v>
      </c>
      <c r="F568" s="183">
        <v>160</v>
      </c>
      <c r="G568" s="183">
        <v>14</v>
      </c>
      <c r="H568" s="183">
        <v>13</v>
      </c>
      <c r="I568" s="183">
        <v>8</v>
      </c>
      <c r="J568" s="183">
        <f t="shared" ca="1" si="126"/>
        <v>35</v>
      </c>
      <c r="K568" s="183">
        <v>458</v>
      </c>
      <c r="L568" s="183">
        <v>228</v>
      </c>
      <c r="M568" s="183">
        <v>384</v>
      </c>
      <c r="N568" s="183">
        <v>197</v>
      </c>
      <c r="O568" s="183">
        <v>203</v>
      </c>
      <c r="P568" s="183">
        <v>123</v>
      </c>
      <c r="Q568" s="329">
        <f t="shared" ca="1" si="127"/>
        <v>1045</v>
      </c>
      <c r="R568" s="183">
        <f t="shared" ca="1" si="128"/>
        <v>548</v>
      </c>
      <c r="S568" s="183">
        <v>14</v>
      </c>
      <c r="T568" s="183">
        <v>12</v>
      </c>
      <c r="U568" s="183">
        <v>32</v>
      </c>
      <c r="V568" s="183">
        <v>24</v>
      </c>
      <c r="W568" s="183">
        <v>7</v>
      </c>
      <c r="X568" s="183">
        <v>5</v>
      </c>
      <c r="Y568" s="183">
        <f t="shared" ca="1" si="129"/>
        <v>53</v>
      </c>
      <c r="Z568" s="183">
        <f t="shared" ca="1" si="130"/>
        <v>41</v>
      </c>
      <c r="AA568" s="14"/>
    </row>
    <row r="569" spans="1:27" ht="15" customHeight="1" x14ac:dyDescent="0.25">
      <c r="A569" s="183"/>
      <c r="B569" s="183" t="s">
        <v>690</v>
      </c>
      <c r="C569" s="183">
        <v>12</v>
      </c>
      <c r="D569" s="183" t="s">
        <v>190</v>
      </c>
      <c r="E569" s="183" t="s">
        <v>699</v>
      </c>
      <c r="F569" s="183">
        <v>4</v>
      </c>
      <c r="G569" s="183">
        <v>22</v>
      </c>
      <c r="H569" s="183">
        <v>18</v>
      </c>
      <c r="I569" s="183">
        <v>8</v>
      </c>
      <c r="J569" s="183">
        <f t="shared" ca="1" si="126"/>
        <v>48</v>
      </c>
      <c r="K569" s="183">
        <v>887</v>
      </c>
      <c r="L569" s="183">
        <v>413</v>
      </c>
      <c r="M569" s="183">
        <v>558</v>
      </c>
      <c r="N569" s="183">
        <v>272</v>
      </c>
      <c r="O569" s="183">
        <v>233</v>
      </c>
      <c r="P569" s="183">
        <v>130</v>
      </c>
      <c r="Q569" s="329">
        <f t="shared" ca="1" si="127"/>
        <v>1678</v>
      </c>
      <c r="R569" s="183">
        <f t="shared" ca="1" si="128"/>
        <v>815</v>
      </c>
      <c r="S569" s="183">
        <v>22</v>
      </c>
      <c r="T569" s="183">
        <v>21</v>
      </c>
      <c r="U569" s="183">
        <v>32</v>
      </c>
      <c r="V569" s="183">
        <v>24</v>
      </c>
      <c r="W569" s="183">
        <v>24</v>
      </c>
      <c r="X569" s="183">
        <v>17</v>
      </c>
      <c r="Y569" s="183">
        <f t="shared" ca="1" si="129"/>
        <v>78</v>
      </c>
      <c r="Z569" s="183">
        <f t="shared" ca="1" si="130"/>
        <v>62</v>
      </c>
      <c r="AA569" s="14"/>
    </row>
    <row r="570" spans="1:27" s="39" customFormat="1" ht="15" customHeight="1" x14ac:dyDescent="0.25">
      <c r="A570" s="183"/>
      <c r="B570" s="183" t="s">
        <v>690</v>
      </c>
      <c r="C570" s="183">
        <v>12</v>
      </c>
      <c r="D570" s="183" t="s">
        <v>190</v>
      </c>
      <c r="E570" s="183" t="s">
        <v>700</v>
      </c>
      <c r="F570" s="183"/>
      <c r="G570" s="183">
        <v>32</v>
      </c>
      <c r="H570" s="183">
        <v>28</v>
      </c>
      <c r="I570" s="183">
        <v>16</v>
      </c>
      <c r="J570" s="183">
        <f t="shared" ca="1" si="126"/>
        <v>76</v>
      </c>
      <c r="K570" s="183">
        <v>1268</v>
      </c>
      <c r="L570" s="183">
        <v>643</v>
      </c>
      <c r="M570" s="183">
        <v>950</v>
      </c>
      <c r="N570" s="183">
        <v>514</v>
      </c>
      <c r="O570" s="183">
        <v>486</v>
      </c>
      <c r="P570" s="183">
        <v>281</v>
      </c>
      <c r="Q570" s="329">
        <f t="shared" ca="1" si="127"/>
        <v>2704</v>
      </c>
      <c r="R570" s="183">
        <f t="shared" ca="1" si="128"/>
        <v>1438</v>
      </c>
      <c r="S570" s="183">
        <v>32</v>
      </c>
      <c r="T570" s="183">
        <v>30</v>
      </c>
      <c r="U570" s="183">
        <v>58</v>
      </c>
      <c r="V570" s="183">
        <v>37</v>
      </c>
      <c r="W570" s="183">
        <v>20</v>
      </c>
      <c r="X570" s="183">
        <v>17</v>
      </c>
      <c r="Y570" s="183">
        <f t="shared" ca="1" si="129"/>
        <v>110</v>
      </c>
      <c r="Z570" s="183">
        <f t="shared" ca="1" si="130"/>
        <v>84</v>
      </c>
      <c r="AA570" s="14"/>
    </row>
    <row r="571" spans="1:27" ht="15" customHeight="1" x14ac:dyDescent="0.25">
      <c r="A571" s="183"/>
      <c r="B571" s="183" t="s">
        <v>690</v>
      </c>
      <c r="C571" s="183">
        <v>12</v>
      </c>
      <c r="D571" s="183" t="s">
        <v>196</v>
      </c>
      <c r="E571" s="183" t="s">
        <v>701</v>
      </c>
      <c r="F571" s="183">
        <v>180</v>
      </c>
      <c r="G571" s="183">
        <v>19</v>
      </c>
      <c r="H571" s="183">
        <v>13</v>
      </c>
      <c r="I571" s="183">
        <v>8</v>
      </c>
      <c r="J571" s="183">
        <f t="shared" ca="1" si="126"/>
        <v>40</v>
      </c>
      <c r="K571" s="183">
        <v>550</v>
      </c>
      <c r="L571" s="183">
        <v>261</v>
      </c>
      <c r="M571" s="183">
        <v>355</v>
      </c>
      <c r="N571" s="183">
        <v>180</v>
      </c>
      <c r="O571" s="183">
        <v>178</v>
      </c>
      <c r="P571" s="183">
        <v>105</v>
      </c>
      <c r="Q571" s="329">
        <f t="shared" ca="1" si="127"/>
        <v>1083</v>
      </c>
      <c r="R571" s="183">
        <f t="shared" ca="1" si="128"/>
        <v>546</v>
      </c>
      <c r="S571" s="183">
        <v>19</v>
      </c>
      <c r="T571" s="183">
        <v>19</v>
      </c>
      <c r="U571" s="183">
        <v>25</v>
      </c>
      <c r="V571" s="183">
        <v>14</v>
      </c>
      <c r="W571" s="183">
        <v>16</v>
      </c>
      <c r="X571" s="183">
        <v>11</v>
      </c>
      <c r="Y571" s="183">
        <f t="shared" ca="1" si="129"/>
        <v>60</v>
      </c>
      <c r="Z571" s="183">
        <f t="shared" ca="1" si="130"/>
        <v>44</v>
      </c>
      <c r="AA571" s="14"/>
    </row>
    <row r="572" spans="1:27" ht="15" customHeight="1" x14ac:dyDescent="0.25">
      <c r="A572" s="183"/>
      <c r="B572" s="183" t="s">
        <v>690</v>
      </c>
      <c r="C572" s="183">
        <v>5</v>
      </c>
      <c r="D572" s="183" t="s">
        <v>202</v>
      </c>
      <c r="E572" s="183" t="s">
        <v>702</v>
      </c>
      <c r="F572" s="183">
        <v>135</v>
      </c>
      <c r="G572" s="183">
        <v>5</v>
      </c>
      <c r="H572" s="183"/>
      <c r="I572" s="183"/>
      <c r="J572" s="183">
        <f t="shared" ca="1" si="126"/>
        <v>5</v>
      </c>
      <c r="K572" s="183">
        <v>60</v>
      </c>
      <c r="L572" s="183">
        <v>27</v>
      </c>
      <c r="M572" s="183"/>
      <c r="N572" s="183"/>
      <c r="O572" s="183"/>
      <c r="P572" s="183"/>
      <c r="Q572" s="329">
        <f t="shared" ca="1" si="127"/>
        <v>60</v>
      </c>
      <c r="R572" s="183">
        <f t="shared" ca="1" si="128"/>
        <v>27</v>
      </c>
      <c r="S572" s="183">
        <v>5</v>
      </c>
      <c r="T572" s="183">
        <v>3</v>
      </c>
      <c r="U572" s="183"/>
      <c r="V572" s="183"/>
      <c r="W572" s="183"/>
      <c r="X572" s="183"/>
      <c r="Y572" s="183">
        <f t="shared" ca="1" si="129"/>
        <v>5</v>
      </c>
      <c r="Z572" s="183">
        <f t="shared" ca="1" si="130"/>
        <v>3</v>
      </c>
      <c r="AA572" s="14"/>
    </row>
    <row r="573" spans="1:27" ht="15" customHeight="1" x14ac:dyDescent="0.25">
      <c r="A573" s="183"/>
      <c r="B573" s="183" t="s">
        <v>690</v>
      </c>
      <c r="C573" s="183">
        <v>12</v>
      </c>
      <c r="D573" s="183" t="s">
        <v>190</v>
      </c>
      <c r="E573" s="183" t="s">
        <v>703</v>
      </c>
      <c r="F573" s="183">
        <v>3</v>
      </c>
      <c r="G573" s="183">
        <v>15</v>
      </c>
      <c r="H573" s="183">
        <v>11</v>
      </c>
      <c r="I573" s="183">
        <v>7</v>
      </c>
      <c r="J573" s="183">
        <f t="shared" ca="1" si="126"/>
        <v>33</v>
      </c>
      <c r="K573" s="183">
        <v>387</v>
      </c>
      <c r="L573" s="183">
        <v>170</v>
      </c>
      <c r="M573" s="183">
        <v>240</v>
      </c>
      <c r="N573" s="183">
        <v>113</v>
      </c>
      <c r="O573" s="183">
        <v>149</v>
      </c>
      <c r="P573" s="183">
        <v>82</v>
      </c>
      <c r="Q573" s="329">
        <f t="shared" ca="1" si="127"/>
        <v>776</v>
      </c>
      <c r="R573" s="183">
        <f t="shared" ca="1" si="128"/>
        <v>365</v>
      </c>
      <c r="S573" s="183">
        <v>16</v>
      </c>
      <c r="T573" s="183">
        <v>15</v>
      </c>
      <c r="U573" s="183">
        <v>22</v>
      </c>
      <c r="V573" s="183">
        <v>16</v>
      </c>
      <c r="W573" s="183">
        <v>12</v>
      </c>
      <c r="X573" s="183">
        <v>9</v>
      </c>
      <c r="Y573" s="183">
        <f t="shared" ca="1" si="129"/>
        <v>50</v>
      </c>
      <c r="Z573" s="183">
        <f t="shared" ca="1" si="130"/>
        <v>40</v>
      </c>
      <c r="AA573" s="14"/>
    </row>
    <row r="574" spans="1:27" ht="15" customHeight="1" x14ac:dyDescent="0.25">
      <c r="A574" s="183"/>
      <c r="B574" s="183" t="s">
        <v>690</v>
      </c>
      <c r="C574" s="183">
        <v>12</v>
      </c>
      <c r="D574" s="183" t="s">
        <v>196</v>
      </c>
      <c r="E574" s="183" t="s">
        <v>704</v>
      </c>
      <c r="F574" s="183">
        <v>115</v>
      </c>
      <c r="G574" s="183">
        <v>15</v>
      </c>
      <c r="H574" s="183">
        <v>12</v>
      </c>
      <c r="I574" s="183">
        <v>7</v>
      </c>
      <c r="J574" s="183">
        <f t="shared" ca="1" si="126"/>
        <v>34</v>
      </c>
      <c r="K574" s="183">
        <v>476</v>
      </c>
      <c r="L574" s="183">
        <v>233</v>
      </c>
      <c r="M574" s="183">
        <v>365</v>
      </c>
      <c r="N574" s="183">
        <v>183</v>
      </c>
      <c r="O574" s="183">
        <v>157</v>
      </c>
      <c r="P574" s="183">
        <v>98</v>
      </c>
      <c r="Q574" s="329">
        <f t="shared" ca="1" si="127"/>
        <v>998</v>
      </c>
      <c r="R574" s="183">
        <f t="shared" ca="1" si="128"/>
        <v>514</v>
      </c>
      <c r="S574" s="183">
        <v>15</v>
      </c>
      <c r="T574" s="183">
        <v>15</v>
      </c>
      <c r="U574" s="183">
        <v>13</v>
      </c>
      <c r="V574" s="183">
        <v>7</v>
      </c>
      <c r="W574" s="183">
        <v>18</v>
      </c>
      <c r="X574" s="183">
        <v>12</v>
      </c>
      <c r="Y574" s="183">
        <f t="shared" ca="1" si="129"/>
        <v>46</v>
      </c>
      <c r="Z574" s="183">
        <f t="shared" ca="1" si="130"/>
        <v>34</v>
      </c>
      <c r="AA574" s="14"/>
    </row>
    <row r="575" spans="1:27" ht="15" customHeight="1" x14ac:dyDescent="0.25">
      <c r="A575" s="183"/>
      <c r="B575" s="183" t="s">
        <v>690</v>
      </c>
      <c r="C575" s="183">
        <v>5</v>
      </c>
      <c r="D575" s="183" t="s">
        <v>202</v>
      </c>
      <c r="E575" s="183" t="s">
        <v>705</v>
      </c>
      <c r="F575" s="183">
        <v>237</v>
      </c>
      <c r="G575" s="183">
        <v>5</v>
      </c>
      <c r="H575" s="183"/>
      <c r="I575" s="183"/>
      <c r="J575" s="183">
        <f t="shared" ca="1" si="126"/>
        <v>5</v>
      </c>
      <c r="K575" s="183">
        <v>73</v>
      </c>
      <c r="L575" s="183">
        <v>34</v>
      </c>
      <c r="M575" s="183"/>
      <c r="N575" s="183"/>
      <c r="O575" s="183"/>
      <c r="P575" s="183"/>
      <c r="Q575" s="329">
        <f t="shared" ca="1" si="127"/>
        <v>73</v>
      </c>
      <c r="R575" s="183">
        <f t="shared" ca="1" si="128"/>
        <v>34</v>
      </c>
      <c r="S575" s="183">
        <v>5</v>
      </c>
      <c r="T575" s="183">
        <v>5</v>
      </c>
      <c r="U575" s="183"/>
      <c r="V575" s="183"/>
      <c r="W575" s="183"/>
      <c r="X575" s="183"/>
      <c r="Y575" s="183">
        <f t="shared" ca="1" si="129"/>
        <v>5</v>
      </c>
      <c r="Z575" s="183">
        <f t="shared" ca="1" si="130"/>
        <v>5</v>
      </c>
      <c r="AA575" s="14"/>
    </row>
    <row r="576" spans="1:27" ht="15" customHeight="1" x14ac:dyDescent="0.25">
      <c r="A576" s="183"/>
      <c r="B576" s="183" t="s">
        <v>690</v>
      </c>
      <c r="C576" s="183">
        <v>12</v>
      </c>
      <c r="D576" s="183" t="s">
        <v>196</v>
      </c>
      <c r="E576" s="183" t="s">
        <v>706</v>
      </c>
      <c r="F576" s="183">
        <v>150</v>
      </c>
      <c r="G576" s="183">
        <v>11</v>
      </c>
      <c r="H576" s="183">
        <v>10</v>
      </c>
      <c r="I576" s="183">
        <v>6</v>
      </c>
      <c r="J576" s="183">
        <f t="shared" ca="1" si="126"/>
        <v>27</v>
      </c>
      <c r="K576" s="183">
        <v>335</v>
      </c>
      <c r="L576" s="183">
        <v>160</v>
      </c>
      <c r="M576" s="183">
        <v>256</v>
      </c>
      <c r="N576" s="183">
        <v>135</v>
      </c>
      <c r="O576" s="183">
        <v>115</v>
      </c>
      <c r="P576" s="183">
        <v>67</v>
      </c>
      <c r="Q576" s="329">
        <f t="shared" ca="1" si="127"/>
        <v>706</v>
      </c>
      <c r="R576" s="183">
        <f t="shared" ca="1" si="128"/>
        <v>362</v>
      </c>
      <c r="S576" s="183">
        <v>11</v>
      </c>
      <c r="T576" s="183">
        <v>11</v>
      </c>
      <c r="U576" s="183">
        <v>12</v>
      </c>
      <c r="V576" s="183">
        <v>8</v>
      </c>
      <c r="W576" s="183">
        <v>15</v>
      </c>
      <c r="X576" s="183">
        <v>12</v>
      </c>
      <c r="Y576" s="183">
        <f t="shared" ca="1" si="129"/>
        <v>38</v>
      </c>
      <c r="Z576" s="183">
        <f t="shared" ca="1" si="130"/>
        <v>31</v>
      </c>
      <c r="AA576" s="14"/>
    </row>
    <row r="577" spans="1:27" ht="15" customHeight="1" x14ac:dyDescent="0.25">
      <c r="A577" s="183"/>
      <c r="B577" s="183" t="s">
        <v>690</v>
      </c>
      <c r="C577" s="183">
        <v>12</v>
      </c>
      <c r="D577" s="183" t="s">
        <v>196</v>
      </c>
      <c r="E577" s="183" t="s">
        <v>707</v>
      </c>
      <c r="F577" s="183">
        <v>265</v>
      </c>
      <c r="G577" s="183">
        <v>15</v>
      </c>
      <c r="H577" s="183">
        <v>11</v>
      </c>
      <c r="I577" s="183">
        <v>7</v>
      </c>
      <c r="J577" s="183">
        <f t="shared" ca="1" si="126"/>
        <v>33</v>
      </c>
      <c r="K577" s="183">
        <v>406</v>
      </c>
      <c r="L577" s="183">
        <v>192</v>
      </c>
      <c r="M577" s="183">
        <v>258</v>
      </c>
      <c r="N577" s="183">
        <v>123</v>
      </c>
      <c r="O577" s="183">
        <v>147</v>
      </c>
      <c r="P577" s="183">
        <v>84</v>
      </c>
      <c r="Q577" s="329">
        <f t="shared" ca="1" si="127"/>
        <v>811</v>
      </c>
      <c r="R577" s="183">
        <f t="shared" ca="1" si="128"/>
        <v>399</v>
      </c>
      <c r="S577" s="183">
        <v>17</v>
      </c>
      <c r="T577" s="183">
        <v>17</v>
      </c>
      <c r="U577" s="183">
        <v>20</v>
      </c>
      <c r="V577" s="183">
        <v>14</v>
      </c>
      <c r="W577" s="183">
        <v>9</v>
      </c>
      <c r="X577" s="183">
        <v>7</v>
      </c>
      <c r="Y577" s="183">
        <f t="shared" ca="1" si="129"/>
        <v>46</v>
      </c>
      <c r="Z577" s="183">
        <f t="shared" ca="1" si="130"/>
        <v>38</v>
      </c>
      <c r="AA577" s="14"/>
    </row>
    <row r="578" spans="1:27" ht="15" customHeight="1" x14ac:dyDescent="0.25">
      <c r="A578" s="183"/>
      <c r="B578" s="183" t="s">
        <v>690</v>
      </c>
      <c r="C578" s="183">
        <v>12</v>
      </c>
      <c r="D578" s="183" t="s">
        <v>196</v>
      </c>
      <c r="E578" s="183" t="s">
        <v>708</v>
      </c>
      <c r="F578" s="183">
        <v>176</v>
      </c>
      <c r="G578" s="183">
        <v>21</v>
      </c>
      <c r="H578" s="183">
        <v>15</v>
      </c>
      <c r="I578" s="183">
        <v>10</v>
      </c>
      <c r="J578" s="183">
        <f t="shared" ca="1" si="126"/>
        <v>46</v>
      </c>
      <c r="K578" s="183">
        <v>673</v>
      </c>
      <c r="L578" s="183">
        <v>325</v>
      </c>
      <c r="M578" s="183">
        <v>443</v>
      </c>
      <c r="N578" s="183">
        <v>213</v>
      </c>
      <c r="O578" s="183">
        <v>222</v>
      </c>
      <c r="P578" s="183">
        <v>125</v>
      </c>
      <c r="Q578" s="329">
        <f t="shared" ca="1" si="127"/>
        <v>1338</v>
      </c>
      <c r="R578" s="183">
        <f t="shared" ca="1" si="128"/>
        <v>663</v>
      </c>
      <c r="S578" s="183">
        <v>21</v>
      </c>
      <c r="T578" s="183">
        <v>18</v>
      </c>
      <c r="U578" s="183">
        <v>45</v>
      </c>
      <c r="V578" s="183">
        <v>28</v>
      </c>
      <c r="W578" s="183">
        <v>1</v>
      </c>
      <c r="X578" s="183">
        <v>1</v>
      </c>
      <c r="Y578" s="183">
        <f t="shared" ca="1" si="129"/>
        <v>67</v>
      </c>
      <c r="Z578" s="183">
        <f t="shared" ca="1" si="130"/>
        <v>47</v>
      </c>
      <c r="AA578" s="14"/>
    </row>
    <row r="579" spans="1:27" ht="15" customHeight="1" x14ac:dyDescent="0.25">
      <c r="A579" s="183"/>
      <c r="B579" s="183" t="s">
        <v>690</v>
      </c>
      <c r="C579" s="183">
        <v>12</v>
      </c>
      <c r="D579" s="183" t="s">
        <v>196</v>
      </c>
      <c r="E579" s="183" t="s">
        <v>709</v>
      </c>
      <c r="F579" s="183">
        <v>64</v>
      </c>
      <c r="G579" s="183">
        <v>16</v>
      </c>
      <c r="H579" s="183">
        <v>11</v>
      </c>
      <c r="I579" s="183">
        <v>6</v>
      </c>
      <c r="J579" s="183">
        <f t="shared" ca="1" si="126"/>
        <v>33</v>
      </c>
      <c r="K579" s="183">
        <v>418</v>
      </c>
      <c r="L579" s="183">
        <v>197</v>
      </c>
      <c r="M579" s="183">
        <v>314</v>
      </c>
      <c r="N579" s="183">
        <v>160</v>
      </c>
      <c r="O579" s="183">
        <v>133</v>
      </c>
      <c r="P579" s="183">
        <v>81</v>
      </c>
      <c r="Q579" s="329">
        <f t="shared" ca="1" si="127"/>
        <v>865</v>
      </c>
      <c r="R579" s="183">
        <f t="shared" ca="1" si="128"/>
        <v>438</v>
      </c>
      <c r="S579" s="183">
        <v>16</v>
      </c>
      <c r="T579" s="183">
        <v>15</v>
      </c>
      <c r="U579" s="183">
        <v>17</v>
      </c>
      <c r="V579" s="183">
        <v>13</v>
      </c>
      <c r="W579" s="183">
        <v>18</v>
      </c>
      <c r="X579" s="183">
        <v>15</v>
      </c>
      <c r="Y579" s="183">
        <f t="shared" ca="1" si="129"/>
        <v>51</v>
      </c>
      <c r="Z579" s="183">
        <f t="shared" ca="1" si="130"/>
        <v>43</v>
      </c>
      <c r="AA579" s="14"/>
    </row>
    <row r="580" spans="1:27" ht="15" customHeight="1" x14ac:dyDescent="0.25">
      <c r="A580" s="183"/>
      <c r="B580" s="183" t="s">
        <v>690</v>
      </c>
      <c r="C580" s="183">
        <v>12</v>
      </c>
      <c r="D580" s="183" t="s">
        <v>196</v>
      </c>
      <c r="E580" s="183" t="s">
        <v>710</v>
      </c>
      <c r="F580" s="183">
        <v>51</v>
      </c>
      <c r="G580" s="183">
        <v>10</v>
      </c>
      <c r="H580" s="183">
        <v>8</v>
      </c>
      <c r="I580" s="183">
        <v>5</v>
      </c>
      <c r="J580" s="183">
        <f t="shared" ca="1" si="126"/>
        <v>23</v>
      </c>
      <c r="K580" s="183">
        <v>293</v>
      </c>
      <c r="L580" s="183">
        <v>133</v>
      </c>
      <c r="M580" s="183">
        <v>202</v>
      </c>
      <c r="N580" s="183">
        <v>91</v>
      </c>
      <c r="O580" s="183">
        <v>103</v>
      </c>
      <c r="P580" s="183">
        <v>54</v>
      </c>
      <c r="Q580" s="329">
        <f t="shared" ca="1" si="127"/>
        <v>598</v>
      </c>
      <c r="R580" s="183">
        <f t="shared" ca="1" si="128"/>
        <v>278</v>
      </c>
      <c r="S580" s="183">
        <v>10</v>
      </c>
      <c r="T580" s="183">
        <v>10</v>
      </c>
      <c r="U580" s="183">
        <v>26</v>
      </c>
      <c r="V580" s="183">
        <v>19</v>
      </c>
      <c r="W580" s="183">
        <v>1</v>
      </c>
      <c r="X580" s="183"/>
      <c r="Y580" s="183">
        <f t="shared" ca="1" si="129"/>
        <v>37</v>
      </c>
      <c r="Z580" s="183">
        <f t="shared" ca="1" si="130"/>
        <v>29</v>
      </c>
      <c r="AA580" s="14"/>
    </row>
    <row r="581" spans="1:27" ht="15" customHeight="1" x14ac:dyDescent="0.25">
      <c r="A581" s="183"/>
      <c r="B581" s="183" t="s">
        <v>690</v>
      </c>
      <c r="C581" s="183">
        <v>12</v>
      </c>
      <c r="D581" s="183" t="s">
        <v>196</v>
      </c>
      <c r="E581" s="183" t="s">
        <v>711</v>
      </c>
      <c r="F581" s="183">
        <v>74</v>
      </c>
      <c r="G581" s="183">
        <v>10</v>
      </c>
      <c r="H581" s="183">
        <v>8</v>
      </c>
      <c r="I581" s="183">
        <v>5</v>
      </c>
      <c r="J581" s="183">
        <f t="shared" ca="1" si="126"/>
        <v>23</v>
      </c>
      <c r="K581" s="183">
        <v>328</v>
      </c>
      <c r="L581" s="183">
        <v>163</v>
      </c>
      <c r="M581" s="183">
        <v>215</v>
      </c>
      <c r="N581" s="183">
        <v>114</v>
      </c>
      <c r="O581" s="183">
        <v>106</v>
      </c>
      <c r="P581" s="183">
        <v>63</v>
      </c>
      <c r="Q581" s="329">
        <f t="shared" ca="1" si="127"/>
        <v>649</v>
      </c>
      <c r="R581" s="183">
        <f t="shared" ca="1" si="128"/>
        <v>340</v>
      </c>
      <c r="S581" s="183">
        <v>10</v>
      </c>
      <c r="T581" s="183">
        <v>10</v>
      </c>
      <c r="U581" s="183">
        <v>17</v>
      </c>
      <c r="V581" s="183">
        <v>13</v>
      </c>
      <c r="W581" s="183">
        <v>10</v>
      </c>
      <c r="X581" s="183">
        <v>7</v>
      </c>
      <c r="Y581" s="183">
        <f t="shared" ca="1" si="129"/>
        <v>37</v>
      </c>
      <c r="Z581" s="183">
        <f t="shared" ca="1" si="130"/>
        <v>30</v>
      </c>
      <c r="AA581" s="14"/>
    </row>
    <row r="582" spans="1:27" ht="15" customHeight="1" x14ac:dyDescent="0.25">
      <c r="A582" s="183"/>
      <c r="B582" s="183" t="s">
        <v>690</v>
      </c>
      <c r="C582" s="183">
        <v>12</v>
      </c>
      <c r="D582" s="183" t="s">
        <v>190</v>
      </c>
      <c r="E582" s="183" t="s">
        <v>712</v>
      </c>
      <c r="F582" s="183">
        <v>1</v>
      </c>
      <c r="G582" s="183">
        <v>13</v>
      </c>
      <c r="H582" s="183">
        <v>8</v>
      </c>
      <c r="I582" s="183">
        <v>4</v>
      </c>
      <c r="J582" s="183">
        <f t="shared" ca="1" si="126"/>
        <v>25</v>
      </c>
      <c r="K582" s="183">
        <v>417</v>
      </c>
      <c r="L582" s="183">
        <v>204</v>
      </c>
      <c r="M582" s="183">
        <v>230</v>
      </c>
      <c r="N582" s="183">
        <v>122</v>
      </c>
      <c r="O582" s="183">
        <v>87</v>
      </c>
      <c r="P582" s="183">
        <v>46</v>
      </c>
      <c r="Q582" s="329">
        <f t="shared" ca="1" si="127"/>
        <v>734</v>
      </c>
      <c r="R582" s="183">
        <f t="shared" ca="1" si="128"/>
        <v>372</v>
      </c>
      <c r="S582" s="183">
        <v>14</v>
      </c>
      <c r="T582" s="183">
        <v>13</v>
      </c>
      <c r="U582" s="183">
        <v>28</v>
      </c>
      <c r="V582" s="183">
        <v>19</v>
      </c>
      <c r="W582" s="183">
        <v>5</v>
      </c>
      <c r="X582" s="183">
        <v>3</v>
      </c>
      <c r="Y582" s="183">
        <f t="shared" ca="1" si="129"/>
        <v>47</v>
      </c>
      <c r="Z582" s="183">
        <f t="shared" ca="1" si="130"/>
        <v>35</v>
      </c>
      <c r="AA582" s="14"/>
    </row>
    <row r="583" spans="1:27" ht="15" customHeight="1" x14ac:dyDescent="0.25">
      <c r="A583" s="183"/>
      <c r="B583" s="183" t="s">
        <v>690</v>
      </c>
      <c r="C583" s="183">
        <v>12</v>
      </c>
      <c r="D583" s="183" t="s">
        <v>196</v>
      </c>
      <c r="E583" s="183" t="s">
        <v>713</v>
      </c>
      <c r="F583" s="183">
        <v>168</v>
      </c>
      <c r="G583" s="183">
        <v>15</v>
      </c>
      <c r="H583" s="183">
        <v>10</v>
      </c>
      <c r="I583" s="183">
        <v>7</v>
      </c>
      <c r="J583" s="183">
        <f t="shared" ca="1" si="126"/>
        <v>32</v>
      </c>
      <c r="K583" s="183">
        <v>429</v>
      </c>
      <c r="L583" s="183">
        <v>228</v>
      </c>
      <c r="M583" s="183">
        <v>272</v>
      </c>
      <c r="N583" s="183">
        <v>143</v>
      </c>
      <c r="O583" s="183">
        <v>173</v>
      </c>
      <c r="P583" s="183">
        <v>92</v>
      </c>
      <c r="Q583" s="329">
        <f t="shared" ca="1" si="127"/>
        <v>874</v>
      </c>
      <c r="R583" s="183">
        <f t="shared" ca="1" si="128"/>
        <v>463</v>
      </c>
      <c r="S583" s="183">
        <v>15</v>
      </c>
      <c r="T583" s="183">
        <v>15</v>
      </c>
      <c r="U583" s="183">
        <v>21</v>
      </c>
      <c r="V583" s="183">
        <v>13</v>
      </c>
      <c r="W583" s="183">
        <v>16</v>
      </c>
      <c r="X583" s="183">
        <v>11</v>
      </c>
      <c r="Y583" s="183">
        <f t="shared" ca="1" si="129"/>
        <v>52</v>
      </c>
      <c r="Z583" s="183">
        <f t="shared" ca="1" si="130"/>
        <v>39</v>
      </c>
      <c r="AA583" s="14"/>
    </row>
    <row r="584" spans="1:27" ht="15" customHeight="1" x14ac:dyDescent="0.25">
      <c r="A584" s="183"/>
      <c r="B584" s="183" t="s">
        <v>690</v>
      </c>
      <c r="C584" s="183">
        <v>12</v>
      </c>
      <c r="D584" s="183" t="s">
        <v>196</v>
      </c>
      <c r="E584" s="183" t="s">
        <v>714</v>
      </c>
      <c r="F584" s="183">
        <v>300</v>
      </c>
      <c r="G584" s="183">
        <v>11</v>
      </c>
      <c r="H584" s="183">
        <v>8</v>
      </c>
      <c r="I584" s="183">
        <v>5</v>
      </c>
      <c r="J584" s="183">
        <f t="shared" ca="1" si="126"/>
        <v>24</v>
      </c>
      <c r="K584" s="183">
        <v>315</v>
      </c>
      <c r="L584" s="183">
        <v>165</v>
      </c>
      <c r="M584" s="183">
        <v>198</v>
      </c>
      <c r="N584" s="183">
        <v>94</v>
      </c>
      <c r="O584" s="183">
        <v>93</v>
      </c>
      <c r="P584" s="183">
        <v>43</v>
      </c>
      <c r="Q584" s="329">
        <f t="shared" ca="1" si="127"/>
        <v>606</v>
      </c>
      <c r="R584" s="183">
        <f t="shared" ca="1" si="128"/>
        <v>302</v>
      </c>
      <c r="S584" s="183">
        <v>11</v>
      </c>
      <c r="T584" s="183">
        <v>11</v>
      </c>
      <c r="U584" s="183">
        <v>21</v>
      </c>
      <c r="V584" s="183">
        <v>17</v>
      </c>
      <c r="W584" s="183">
        <v>6</v>
      </c>
      <c r="X584" s="183">
        <v>4</v>
      </c>
      <c r="Y584" s="183">
        <f t="shared" ca="1" si="129"/>
        <v>38</v>
      </c>
      <c r="Z584" s="183">
        <f t="shared" ca="1" si="130"/>
        <v>32</v>
      </c>
      <c r="AA584" s="14"/>
    </row>
    <row r="585" spans="1:27" ht="15" customHeight="1" x14ac:dyDescent="0.25">
      <c r="A585" s="183"/>
      <c r="B585" s="183" t="s">
        <v>690</v>
      </c>
      <c r="C585" s="183">
        <v>12</v>
      </c>
      <c r="D585" s="183" t="s">
        <v>196</v>
      </c>
      <c r="E585" s="183" t="s">
        <v>715</v>
      </c>
      <c r="F585" s="183">
        <v>771</v>
      </c>
      <c r="G585" s="183">
        <v>14</v>
      </c>
      <c r="H585" s="183">
        <v>8</v>
      </c>
      <c r="I585" s="183">
        <v>6</v>
      </c>
      <c r="J585" s="183">
        <f t="shared" ca="1" si="126"/>
        <v>28</v>
      </c>
      <c r="K585" s="183">
        <v>359</v>
      </c>
      <c r="L585" s="183">
        <v>171</v>
      </c>
      <c r="M585" s="183">
        <v>238</v>
      </c>
      <c r="N585" s="183">
        <v>140</v>
      </c>
      <c r="O585" s="183">
        <v>125</v>
      </c>
      <c r="P585" s="183">
        <v>69</v>
      </c>
      <c r="Q585" s="329">
        <f t="shared" ca="1" si="127"/>
        <v>722</v>
      </c>
      <c r="R585" s="183">
        <f t="shared" ca="1" si="128"/>
        <v>380</v>
      </c>
      <c r="S585" s="183">
        <v>14</v>
      </c>
      <c r="T585" s="183">
        <v>14</v>
      </c>
      <c r="U585" s="183">
        <v>28</v>
      </c>
      <c r="V585" s="183">
        <v>20</v>
      </c>
      <c r="W585" s="183"/>
      <c r="X585" s="183"/>
      <c r="Y585" s="183">
        <f t="shared" ca="1" si="129"/>
        <v>42</v>
      </c>
      <c r="Z585" s="183">
        <f t="shared" ca="1" si="130"/>
        <v>34</v>
      </c>
      <c r="AA585" s="14"/>
    </row>
    <row r="586" spans="1:27" ht="15" customHeight="1" x14ac:dyDescent="0.25">
      <c r="A586" s="183"/>
      <c r="B586" s="183" t="s">
        <v>690</v>
      </c>
      <c r="C586" s="183">
        <v>12</v>
      </c>
      <c r="D586" s="183" t="s">
        <v>190</v>
      </c>
      <c r="E586" s="183" t="s">
        <v>716</v>
      </c>
      <c r="F586" s="183"/>
      <c r="G586" s="183">
        <v>17</v>
      </c>
      <c r="H586" s="183">
        <v>14</v>
      </c>
      <c r="I586" s="183">
        <v>7</v>
      </c>
      <c r="J586" s="183">
        <f t="shared" ca="1" si="126"/>
        <v>38</v>
      </c>
      <c r="K586" s="183">
        <v>553</v>
      </c>
      <c r="L586" s="183">
        <v>257</v>
      </c>
      <c r="M586" s="183">
        <v>303</v>
      </c>
      <c r="N586" s="183">
        <v>155</v>
      </c>
      <c r="O586" s="183">
        <v>152</v>
      </c>
      <c r="P586" s="183">
        <v>85</v>
      </c>
      <c r="Q586" s="329">
        <f t="shared" ca="1" si="127"/>
        <v>1008</v>
      </c>
      <c r="R586" s="183">
        <f t="shared" ca="1" si="128"/>
        <v>497</v>
      </c>
      <c r="S586" s="183">
        <v>18</v>
      </c>
      <c r="T586" s="183">
        <v>15</v>
      </c>
      <c r="U586" s="183">
        <v>15</v>
      </c>
      <c r="V586" s="183">
        <v>10</v>
      </c>
      <c r="W586" s="183">
        <v>25</v>
      </c>
      <c r="X586" s="183">
        <v>22</v>
      </c>
      <c r="Y586" s="183">
        <f t="shared" ca="1" si="129"/>
        <v>58</v>
      </c>
      <c r="Z586" s="183">
        <f t="shared" ca="1" si="130"/>
        <v>47</v>
      </c>
      <c r="AA586" s="14"/>
    </row>
    <row r="587" spans="1:27" ht="15" customHeight="1" x14ac:dyDescent="0.25">
      <c r="A587" s="183"/>
      <c r="B587" s="183" t="s">
        <v>690</v>
      </c>
      <c r="C587" s="183">
        <v>12</v>
      </c>
      <c r="D587" s="183" t="s">
        <v>196</v>
      </c>
      <c r="E587" s="183" t="s">
        <v>717</v>
      </c>
      <c r="F587" s="183">
        <v>136</v>
      </c>
      <c r="G587" s="183">
        <v>18</v>
      </c>
      <c r="H587" s="183">
        <v>14</v>
      </c>
      <c r="I587" s="183">
        <v>6</v>
      </c>
      <c r="J587" s="183">
        <f t="shared" ca="1" si="126"/>
        <v>38</v>
      </c>
      <c r="K587" s="183">
        <v>608</v>
      </c>
      <c r="L587" s="183">
        <v>284</v>
      </c>
      <c r="M587" s="183">
        <v>432</v>
      </c>
      <c r="N587" s="183">
        <v>215</v>
      </c>
      <c r="O587" s="183">
        <v>174</v>
      </c>
      <c r="P587" s="183">
        <v>92</v>
      </c>
      <c r="Q587" s="329">
        <f t="shared" ca="1" si="127"/>
        <v>1214</v>
      </c>
      <c r="R587" s="183">
        <f t="shared" ca="1" si="128"/>
        <v>591</v>
      </c>
      <c r="S587" s="183">
        <v>18</v>
      </c>
      <c r="T587" s="183">
        <v>18</v>
      </c>
      <c r="U587" s="183">
        <v>25</v>
      </c>
      <c r="V587" s="183">
        <v>16</v>
      </c>
      <c r="W587" s="183">
        <v>10</v>
      </c>
      <c r="X587" s="183">
        <v>8</v>
      </c>
      <c r="Y587" s="183">
        <f t="shared" ca="1" si="129"/>
        <v>53</v>
      </c>
      <c r="Z587" s="183">
        <f t="shared" ca="1" si="130"/>
        <v>42</v>
      </c>
      <c r="AA587" s="14"/>
    </row>
    <row r="588" spans="1:27" ht="15" customHeight="1" x14ac:dyDescent="0.25">
      <c r="A588" s="183"/>
      <c r="B588" s="183" t="s">
        <v>690</v>
      </c>
      <c r="C588" s="183">
        <v>12</v>
      </c>
      <c r="D588" s="183" t="s">
        <v>196</v>
      </c>
      <c r="E588" s="183" t="s">
        <v>718</v>
      </c>
      <c r="F588" s="183">
        <v>180</v>
      </c>
      <c r="G588" s="183">
        <v>10</v>
      </c>
      <c r="H588" s="183">
        <v>7</v>
      </c>
      <c r="I588" s="183">
        <v>4</v>
      </c>
      <c r="J588" s="183">
        <f t="shared" ca="1" si="126"/>
        <v>21</v>
      </c>
      <c r="K588" s="183">
        <v>264</v>
      </c>
      <c r="L588" s="183">
        <v>148</v>
      </c>
      <c r="M588" s="183">
        <v>181</v>
      </c>
      <c r="N588" s="183">
        <v>98</v>
      </c>
      <c r="O588" s="183">
        <v>98</v>
      </c>
      <c r="P588" s="183">
        <v>62</v>
      </c>
      <c r="Q588" s="329">
        <f t="shared" ca="1" si="127"/>
        <v>543</v>
      </c>
      <c r="R588" s="183">
        <f t="shared" ca="1" si="128"/>
        <v>308</v>
      </c>
      <c r="S588" s="183">
        <v>10</v>
      </c>
      <c r="T588" s="183">
        <v>10</v>
      </c>
      <c r="U588" s="183">
        <v>20</v>
      </c>
      <c r="V588" s="183">
        <v>16</v>
      </c>
      <c r="W588" s="183"/>
      <c r="X588" s="183"/>
      <c r="Y588" s="183">
        <f t="shared" ca="1" si="129"/>
        <v>30</v>
      </c>
      <c r="Z588" s="183">
        <f t="shared" ca="1" si="130"/>
        <v>26</v>
      </c>
      <c r="AA588" s="14"/>
    </row>
    <row r="589" spans="1:27" ht="15" customHeight="1" x14ac:dyDescent="0.25">
      <c r="A589" s="183"/>
      <c r="B589" s="183" t="s">
        <v>690</v>
      </c>
      <c r="C589" s="183">
        <v>12</v>
      </c>
      <c r="D589" s="183" t="s">
        <v>196</v>
      </c>
      <c r="E589" s="183" t="s">
        <v>719</v>
      </c>
      <c r="F589" s="183">
        <v>1001</v>
      </c>
      <c r="G589" s="183">
        <v>10</v>
      </c>
      <c r="H589" s="183">
        <v>8</v>
      </c>
      <c r="I589" s="183">
        <v>5</v>
      </c>
      <c r="J589" s="183">
        <f t="shared" ca="1" si="126"/>
        <v>23</v>
      </c>
      <c r="K589" s="183">
        <v>293</v>
      </c>
      <c r="L589" s="183">
        <v>147</v>
      </c>
      <c r="M589" s="183">
        <v>163</v>
      </c>
      <c r="N589" s="183">
        <v>83</v>
      </c>
      <c r="O589" s="183">
        <v>80</v>
      </c>
      <c r="P589" s="183">
        <v>43</v>
      </c>
      <c r="Q589" s="329">
        <f t="shared" ca="1" si="127"/>
        <v>536</v>
      </c>
      <c r="R589" s="183">
        <f t="shared" ca="1" si="128"/>
        <v>273</v>
      </c>
      <c r="S589" s="183">
        <v>10</v>
      </c>
      <c r="T589" s="183">
        <v>10</v>
      </c>
      <c r="U589" s="183">
        <v>11</v>
      </c>
      <c r="V589" s="183">
        <v>9</v>
      </c>
      <c r="W589" s="183">
        <v>11</v>
      </c>
      <c r="X589" s="183">
        <v>8</v>
      </c>
      <c r="Y589" s="183">
        <f t="shared" ca="1" si="129"/>
        <v>32</v>
      </c>
      <c r="Z589" s="183">
        <f t="shared" ca="1" si="130"/>
        <v>27</v>
      </c>
      <c r="AA589" s="14"/>
    </row>
    <row r="590" spans="1:27" ht="15" customHeight="1" x14ac:dyDescent="0.25">
      <c r="A590" s="183"/>
      <c r="B590" s="183" t="s">
        <v>690</v>
      </c>
      <c r="C590" s="183">
        <v>12</v>
      </c>
      <c r="D590" s="183" t="s">
        <v>196</v>
      </c>
      <c r="E590" s="183" t="s">
        <v>720</v>
      </c>
      <c r="F590" s="183">
        <v>220</v>
      </c>
      <c r="G590" s="183">
        <v>12</v>
      </c>
      <c r="H590" s="183">
        <v>10</v>
      </c>
      <c r="I590" s="183">
        <v>6</v>
      </c>
      <c r="J590" s="183">
        <f t="shared" ca="1" si="126"/>
        <v>28</v>
      </c>
      <c r="K590" s="183">
        <v>355</v>
      </c>
      <c r="L590" s="183">
        <v>169</v>
      </c>
      <c r="M590" s="183">
        <v>256</v>
      </c>
      <c r="N590" s="183">
        <v>126</v>
      </c>
      <c r="O590" s="183">
        <v>126</v>
      </c>
      <c r="P590" s="183">
        <v>73</v>
      </c>
      <c r="Q590" s="329">
        <f t="shared" ca="1" si="127"/>
        <v>737</v>
      </c>
      <c r="R590" s="183">
        <f t="shared" ca="1" si="128"/>
        <v>368</v>
      </c>
      <c r="S590" s="183">
        <v>12</v>
      </c>
      <c r="T590" s="183">
        <v>12</v>
      </c>
      <c r="U590" s="183">
        <v>19</v>
      </c>
      <c r="V590" s="183">
        <v>11</v>
      </c>
      <c r="W590" s="183">
        <v>9</v>
      </c>
      <c r="X590" s="183">
        <v>7</v>
      </c>
      <c r="Y590" s="183">
        <f t="shared" ca="1" si="129"/>
        <v>40</v>
      </c>
      <c r="Z590" s="183">
        <f t="shared" ca="1" si="130"/>
        <v>30</v>
      </c>
      <c r="AA590" s="14"/>
    </row>
    <row r="591" spans="1:27" ht="15" customHeight="1" x14ac:dyDescent="0.25">
      <c r="A591" s="183"/>
      <c r="B591" s="183" t="s">
        <v>690</v>
      </c>
      <c r="C591" s="183">
        <v>12</v>
      </c>
      <c r="D591" s="183" t="s">
        <v>196</v>
      </c>
      <c r="E591" s="183" t="s">
        <v>721</v>
      </c>
      <c r="F591" s="183">
        <v>137</v>
      </c>
      <c r="G591" s="183">
        <v>10</v>
      </c>
      <c r="H591" s="183">
        <v>8</v>
      </c>
      <c r="I591" s="183">
        <v>6</v>
      </c>
      <c r="J591" s="183">
        <f t="shared" ca="1" si="126"/>
        <v>24</v>
      </c>
      <c r="K591" s="183">
        <v>338</v>
      </c>
      <c r="L591" s="183">
        <v>154</v>
      </c>
      <c r="M591" s="183">
        <v>199</v>
      </c>
      <c r="N591" s="183">
        <v>97</v>
      </c>
      <c r="O591" s="183">
        <v>100</v>
      </c>
      <c r="P591" s="183">
        <v>55</v>
      </c>
      <c r="Q591" s="329">
        <f t="shared" ca="1" si="127"/>
        <v>637</v>
      </c>
      <c r="R591" s="183">
        <f t="shared" ca="1" si="128"/>
        <v>306</v>
      </c>
      <c r="S591" s="183">
        <v>10</v>
      </c>
      <c r="T591" s="183">
        <v>10</v>
      </c>
      <c r="U591" s="183">
        <v>17</v>
      </c>
      <c r="V591" s="183">
        <v>12</v>
      </c>
      <c r="W591" s="183">
        <v>8</v>
      </c>
      <c r="X591" s="183">
        <v>5</v>
      </c>
      <c r="Y591" s="183">
        <f t="shared" ca="1" si="129"/>
        <v>35</v>
      </c>
      <c r="Z591" s="183">
        <f t="shared" ca="1" si="130"/>
        <v>27</v>
      </c>
      <c r="AA591" s="14"/>
    </row>
    <row r="592" spans="1:27" ht="15" customHeight="1" x14ac:dyDescent="0.25">
      <c r="A592" s="183"/>
      <c r="B592" s="183" t="s">
        <v>690</v>
      </c>
      <c r="C592" s="183">
        <v>12</v>
      </c>
      <c r="D592" s="183" t="s">
        <v>196</v>
      </c>
      <c r="E592" s="183" t="s">
        <v>722</v>
      </c>
      <c r="F592" s="183">
        <v>123</v>
      </c>
      <c r="G592" s="183">
        <v>10</v>
      </c>
      <c r="H592" s="183">
        <v>8</v>
      </c>
      <c r="I592" s="183">
        <v>6</v>
      </c>
      <c r="J592" s="183">
        <f t="shared" ca="1" si="126"/>
        <v>24</v>
      </c>
      <c r="K592" s="183">
        <v>276</v>
      </c>
      <c r="L592" s="183">
        <v>152</v>
      </c>
      <c r="M592" s="183">
        <v>176</v>
      </c>
      <c r="N592" s="183">
        <v>93</v>
      </c>
      <c r="O592" s="183">
        <v>90</v>
      </c>
      <c r="P592" s="183">
        <v>46</v>
      </c>
      <c r="Q592" s="329">
        <f t="shared" ca="1" si="127"/>
        <v>542</v>
      </c>
      <c r="R592" s="183">
        <f t="shared" ca="1" si="128"/>
        <v>291</v>
      </c>
      <c r="S592" s="183">
        <v>10</v>
      </c>
      <c r="T592" s="183">
        <v>10</v>
      </c>
      <c r="U592" s="183">
        <v>13</v>
      </c>
      <c r="V592" s="183">
        <v>8</v>
      </c>
      <c r="W592" s="183">
        <v>10</v>
      </c>
      <c r="X592" s="183">
        <v>9</v>
      </c>
      <c r="Y592" s="183">
        <f t="shared" ca="1" si="129"/>
        <v>33</v>
      </c>
      <c r="Z592" s="183">
        <f t="shared" ca="1" si="130"/>
        <v>27</v>
      </c>
      <c r="AA592" s="14"/>
    </row>
    <row r="593" spans="1:27" ht="15" customHeight="1" x14ac:dyDescent="0.25">
      <c r="A593" s="183"/>
      <c r="B593" s="183" t="s">
        <v>690</v>
      </c>
      <c r="C593" s="183">
        <v>12</v>
      </c>
      <c r="D593" s="183" t="s">
        <v>190</v>
      </c>
      <c r="E593" s="183" t="s">
        <v>723</v>
      </c>
      <c r="F593" s="183"/>
      <c r="G593" s="183">
        <v>25</v>
      </c>
      <c r="H593" s="183">
        <v>19</v>
      </c>
      <c r="I593" s="183">
        <v>11</v>
      </c>
      <c r="J593" s="183">
        <f t="shared" ca="1" si="126"/>
        <v>55</v>
      </c>
      <c r="K593" s="183">
        <v>1090</v>
      </c>
      <c r="L593" s="183">
        <v>527</v>
      </c>
      <c r="M593" s="183">
        <v>751</v>
      </c>
      <c r="N593" s="183">
        <v>393</v>
      </c>
      <c r="O593" s="183">
        <v>398</v>
      </c>
      <c r="P593" s="183">
        <v>189</v>
      </c>
      <c r="Q593" s="329">
        <f t="shared" ca="1" si="127"/>
        <v>2239</v>
      </c>
      <c r="R593" s="183">
        <f t="shared" ca="1" si="128"/>
        <v>1109</v>
      </c>
      <c r="S593" s="183">
        <v>26</v>
      </c>
      <c r="T593" s="183">
        <v>25</v>
      </c>
      <c r="U593" s="183">
        <v>46</v>
      </c>
      <c r="V593" s="183">
        <v>30</v>
      </c>
      <c r="W593" s="183">
        <v>15</v>
      </c>
      <c r="X593" s="183">
        <v>12</v>
      </c>
      <c r="Y593" s="183">
        <f t="shared" ca="1" si="129"/>
        <v>87</v>
      </c>
      <c r="Z593" s="183">
        <f t="shared" ca="1" si="130"/>
        <v>67</v>
      </c>
      <c r="AA593" s="14"/>
    </row>
    <row r="594" spans="1:27" ht="15" customHeight="1" x14ac:dyDescent="0.25">
      <c r="A594" s="183"/>
      <c r="B594" s="183" t="s">
        <v>690</v>
      </c>
      <c r="C594" s="183">
        <v>12</v>
      </c>
      <c r="D594" s="183" t="s">
        <v>196</v>
      </c>
      <c r="E594" s="183" t="s">
        <v>724</v>
      </c>
      <c r="F594" s="183">
        <v>240</v>
      </c>
      <c r="G594" s="183">
        <v>10</v>
      </c>
      <c r="H594" s="183">
        <v>8</v>
      </c>
      <c r="I594" s="183">
        <v>6</v>
      </c>
      <c r="J594" s="183">
        <f t="shared" ca="1" si="126"/>
        <v>24</v>
      </c>
      <c r="K594" s="183">
        <v>295</v>
      </c>
      <c r="L594" s="183">
        <v>149</v>
      </c>
      <c r="M594" s="183">
        <v>177</v>
      </c>
      <c r="N594" s="183">
        <v>83</v>
      </c>
      <c r="O594" s="183">
        <v>96</v>
      </c>
      <c r="P594" s="183">
        <v>49</v>
      </c>
      <c r="Q594" s="329">
        <f t="shared" ca="1" si="127"/>
        <v>568</v>
      </c>
      <c r="R594" s="183">
        <f t="shared" ca="1" si="128"/>
        <v>281</v>
      </c>
      <c r="S594" s="183">
        <v>10</v>
      </c>
      <c r="T594" s="183">
        <v>10</v>
      </c>
      <c r="U594" s="183">
        <v>12</v>
      </c>
      <c r="V594" s="183">
        <v>12</v>
      </c>
      <c r="W594" s="183">
        <v>13</v>
      </c>
      <c r="X594" s="183">
        <v>8</v>
      </c>
      <c r="Y594" s="183">
        <f t="shared" ca="1" si="129"/>
        <v>35</v>
      </c>
      <c r="Z594" s="183">
        <f t="shared" ca="1" si="130"/>
        <v>30</v>
      </c>
      <c r="AA594" s="14"/>
    </row>
    <row r="595" spans="1:27" ht="15" customHeight="1" x14ac:dyDescent="0.25">
      <c r="A595" s="182" t="s">
        <v>223</v>
      </c>
      <c r="B595" s="14"/>
      <c r="C595" s="14">
        <f t="shared" ref="C595:Z595" ca="1" si="131">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</f>
        <v>387</v>
      </c>
      <c r="D595" s="14" t="e">
        <f t="shared" ca="1" si="131"/>
        <v>#VALUE!</v>
      </c>
      <c r="E595" s="14" t="e">
        <f t="shared" ca="1" si="131"/>
        <v>#VALUE!</v>
      </c>
      <c r="F595" s="14">
        <f t="shared" ca="1" si="131"/>
        <v>5290</v>
      </c>
      <c r="G595" s="14">
        <f t="shared" ca="1" si="131"/>
        <v>476</v>
      </c>
      <c r="H595" s="14">
        <f t="shared" ca="1" si="131"/>
        <v>345</v>
      </c>
      <c r="I595" s="14">
        <f t="shared" ca="1" si="131"/>
        <v>204</v>
      </c>
      <c r="J595" s="14">
        <f t="shared" ca="1" si="131"/>
        <v>1025</v>
      </c>
      <c r="K595" s="14">
        <f t="shared" ca="1" si="131"/>
        <v>14603</v>
      </c>
      <c r="L595" s="14">
        <f t="shared" ca="1" si="131"/>
        <v>7047</v>
      </c>
      <c r="M595" s="14">
        <f t="shared" ca="1" si="131"/>
        <v>9675</v>
      </c>
      <c r="N595" s="14">
        <f t="shared" ca="1" si="131"/>
        <v>4923</v>
      </c>
      <c r="O595" s="14">
        <f t="shared" ca="1" si="131"/>
        <v>4731</v>
      </c>
      <c r="P595" s="14">
        <f t="shared" ca="1" si="131"/>
        <v>2609</v>
      </c>
      <c r="Q595" s="320">
        <f t="shared" ca="1" si="131"/>
        <v>29009</v>
      </c>
      <c r="R595" s="14">
        <f t="shared" ca="1" si="131"/>
        <v>14579</v>
      </c>
      <c r="S595" s="14">
        <f t="shared" ca="1" si="131"/>
        <v>476</v>
      </c>
      <c r="T595" s="14">
        <f t="shared" ca="1" si="131"/>
        <v>450</v>
      </c>
      <c r="U595" s="14">
        <f t="shared" ca="1" si="131"/>
        <v>717</v>
      </c>
      <c r="V595" s="14">
        <f t="shared" ca="1" si="131"/>
        <v>498</v>
      </c>
      <c r="W595" s="14">
        <f t="shared" ca="1" si="131"/>
        <v>336</v>
      </c>
      <c r="X595" s="14">
        <f t="shared" ca="1" si="131"/>
        <v>248</v>
      </c>
      <c r="Y595" s="14">
        <f t="shared" ca="1" si="131"/>
        <v>1529</v>
      </c>
      <c r="Z595" s="14">
        <f t="shared" ca="1" si="131"/>
        <v>1196</v>
      </c>
      <c r="AA595" s="14"/>
    </row>
    <row r="596" spans="1:27" ht="15" customHeight="1" x14ac:dyDescent="0.25">
      <c r="A596" s="182" t="s">
        <v>224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320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5" customHeight="1" x14ac:dyDescent="0.25">
      <c r="A597" s="182" t="s">
        <v>225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320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5" customHeight="1" x14ac:dyDescent="0.25">
      <c r="A598" s="183"/>
      <c r="B598" s="183" t="s">
        <v>690</v>
      </c>
      <c r="C598" s="183">
        <v>12</v>
      </c>
      <c r="D598" s="183" t="s">
        <v>190</v>
      </c>
      <c r="E598" s="183" t="s">
        <v>725</v>
      </c>
      <c r="F598" s="183">
        <v>1</v>
      </c>
      <c r="G598" s="183">
        <v>5</v>
      </c>
      <c r="H598" s="183"/>
      <c r="I598" s="183">
        <v>3</v>
      </c>
      <c r="J598" s="183">
        <f ca="1">INDIRECT(CONCATENATE("G", ROW())) + INDIRECT(CONCATENATE("H", ROW())) + INDIRECT(CONCATENATE("I", ROW()))</f>
        <v>8</v>
      </c>
      <c r="K598" s="183">
        <v>60</v>
      </c>
      <c r="L598" s="183">
        <v>29</v>
      </c>
      <c r="M598" s="183"/>
      <c r="N598" s="183"/>
      <c r="O598" s="183">
        <v>9</v>
      </c>
      <c r="P598" s="183">
        <v>6</v>
      </c>
      <c r="Q598" s="329">
        <f ca="1">INDIRECT(CONCATENATE("K", ROW())) + INDIRECT(CONCATENATE("M", ROW())) + INDIRECT(CONCATENATE("O", ROW()))</f>
        <v>69</v>
      </c>
      <c r="R598" s="183">
        <f ca="1">INDIRECT(CONCATENATE("L", ROW())) + INDIRECT(CONCATENATE("N", ROW())) + INDIRECT(CONCATENATE("P", ROW()))</f>
        <v>35</v>
      </c>
      <c r="S598" s="183">
        <v>4</v>
      </c>
      <c r="T598" s="183">
        <v>3</v>
      </c>
      <c r="U598" s="183">
        <v>4</v>
      </c>
      <c r="V598" s="183">
        <v>3</v>
      </c>
      <c r="W598" s="183">
        <v>2</v>
      </c>
      <c r="X598" s="183"/>
      <c r="Y598" s="183">
        <f ca="1">INDIRECT(CONCATENATE("S", ROW())) + INDIRECT(CONCATENATE("U", ROW())) + INDIRECT(CONCATENATE("W", ROW()))</f>
        <v>10</v>
      </c>
      <c r="Z598" s="183">
        <f ca="1">INDIRECT(CONCATENATE("T", ROW())) + INDIRECT(CONCATENATE("V", ROW())) + INDIRECT(CONCATENATE("X", ROW()))</f>
        <v>6</v>
      </c>
      <c r="AA598" s="14"/>
    </row>
    <row r="599" spans="1:27" ht="15" customHeight="1" x14ac:dyDescent="0.25">
      <c r="A599" s="182" t="s">
        <v>229</v>
      </c>
      <c r="B599" s="14"/>
      <c r="C599" s="14">
        <f t="shared" ref="C599:Z599" ca="1" si="132">INDIRECT(ADDRESS(598,COLUMN()))</f>
        <v>12</v>
      </c>
      <c r="D599" s="14" t="str">
        <f t="shared" ca="1" si="132"/>
        <v>А</v>
      </c>
      <c r="E599" s="14" t="str">
        <f t="shared" ca="1" si="132"/>
        <v>Далай ван дээд сургуулийн харъяа ерөнхий боловсролын сургууль</v>
      </c>
      <c r="F599" s="14">
        <f t="shared" ca="1" si="132"/>
        <v>1</v>
      </c>
      <c r="G599" s="14">
        <f t="shared" ca="1" si="132"/>
        <v>5</v>
      </c>
      <c r="H599" s="14">
        <f t="shared" ca="1" si="132"/>
        <v>0</v>
      </c>
      <c r="I599" s="14">
        <f t="shared" ca="1" si="132"/>
        <v>3</v>
      </c>
      <c r="J599" s="14">
        <f t="shared" ca="1" si="132"/>
        <v>8</v>
      </c>
      <c r="K599" s="14">
        <f t="shared" ca="1" si="132"/>
        <v>60</v>
      </c>
      <c r="L599" s="14">
        <f t="shared" ca="1" si="132"/>
        <v>29</v>
      </c>
      <c r="M599" s="14">
        <f t="shared" ca="1" si="132"/>
        <v>0</v>
      </c>
      <c r="N599" s="14">
        <f t="shared" ca="1" si="132"/>
        <v>0</v>
      </c>
      <c r="O599" s="14">
        <f t="shared" ca="1" si="132"/>
        <v>9</v>
      </c>
      <c r="P599" s="14">
        <f t="shared" ca="1" si="132"/>
        <v>6</v>
      </c>
      <c r="Q599" s="320">
        <f t="shared" ca="1" si="132"/>
        <v>69</v>
      </c>
      <c r="R599" s="14">
        <f t="shared" ca="1" si="132"/>
        <v>35</v>
      </c>
      <c r="S599" s="14">
        <f t="shared" ca="1" si="132"/>
        <v>4</v>
      </c>
      <c r="T599" s="14">
        <f t="shared" ca="1" si="132"/>
        <v>3</v>
      </c>
      <c r="U599" s="14">
        <f t="shared" ca="1" si="132"/>
        <v>4</v>
      </c>
      <c r="V599" s="14">
        <f t="shared" ca="1" si="132"/>
        <v>3</v>
      </c>
      <c r="W599" s="14">
        <f t="shared" ca="1" si="132"/>
        <v>2</v>
      </c>
      <c r="X599" s="14">
        <f t="shared" ca="1" si="132"/>
        <v>0</v>
      </c>
      <c r="Y599" s="14">
        <f t="shared" ca="1" si="132"/>
        <v>10</v>
      </c>
      <c r="Z599" s="14">
        <f t="shared" ca="1" si="132"/>
        <v>6</v>
      </c>
      <c r="AA599" s="14"/>
    </row>
    <row r="600" spans="1:27" ht="15" customHeight="1" x14ac:dyDescent="0.25">
      <c r="A600" s="182" t="s">
        <v>726</v>
      </c>
      <c r="B600" s="14"/>
      <c r="C600" s="14">
        <f t="shared" ref="C600:Z600" ca="1" si="133">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+INDIRECT(ADDRESS(598,COLUMN()))</f>
        <v>399</v>
      </c>
      <c r="D600" s="14" t="e">
        <f t="shared" ca="1" si="133"/>
        <v>#VALUE!</v>
      </c>
      <c r="E600" s="14" t="e">
        <f t="shared" ca="1" si="133"/>
        <v>#VALUE!</v>
      </c>
      <c r="F600" s="14">
        <f t="shared" ca="1" si="133"/>
        <v>5291</v>
      </c>
      <c r="G600" s="14">
        <f t="shared" ca="1" si="133"/>
        <v>481</v>
      </c>
      <c r="H600" s="14">
        <f t="shared" ca="1" si="133"/>
        <v>345</v>
      </c>
      <c r="I600" s="14">
        <f t="shared" ca="1" si="133"/>
        <v>207</v>
      </c>
      <c r="J600" s="14">
        <f t="shared" ca="1" si="133"/>
        <v>1033</v>
      </c>
      <c r="K600" s="14">
        <f t="shared" ca="1" si="133"/>
        <v>14663</v>
      </c>
      <c r="L600" s="14">
        <f t="shared" ca="1" si="133"/>
        <v>7076</v>
      </c>
      <c r="M600" s="14">
        <f t="shared" ca="1" si="133"/>
        <v>9675</v>
      </c>
      <c r="N600" s="14">
        <f t="shared" ca="1" si="133"/>
        <v>4923</v>
      </c>
      <c r="O600" s="14">
        <f t="shared" ca="1" si="133"/>
        <v>4740</v>
      </c>
      <c r="P600" s="14">
        <f t="shared" ca="1" si="133"/>
        <v>2615</v>
      </c>
      <c r="Q600" s="320">
        <f t="shared" ca="1" si="133"/>
        <v>29078</v>
      </c>
      <c r="R600" s="14">
        <f t="shared" ca="1" si="133"/>
        <v>14614</v>
      </c>
      <c r="S600" s="14">
        <f t="shared" ca="1" si="133"/>
        <v>480</v>
      </c>
      <c r="T600" s="14">
        <f t="shared" ca="1" si="133"/>
        <v>453</v>
      </c>
      <c r="U600" s="14">
        <f t="shared" ca="1" si="133"/>
        <v>721</v>
      </c>
      <c r="V600" s="14">
        <f t="shared" ca="1" si="133"/>
        <v>501</v>
      </c>
      <c r="W600" s="14">
        <f t="shared" ca="1" si="133"/>
        <v>338</v>
      </c>
      <c r="X600" s="14">
        <f t="shared" ca="1" si="133"/>
        <v>248</v>
      </c>
      <c r="Y600" s="14">
        <f t="shared" ca="1" si="133"/>
        <v>1539</v>
      </c>
      <c r="Z600" s="14">
        <f t="shared" ca="1" si="133"/>
        <v>1202</v>
      </c>
      <c r="AA600" s="14"/>
    </row>
    <row r="601" spans="1:27" ht="15" customHeight="1" x14ac:dyDescent="0.25">
      <c r="A601" s="182" t="s">
        <v>224</v>
      </c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320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5" customHeight="1" x14ac:dyDescent="0.25">
      <c r="A602" s="182" t="s">
        <v>727</v>
      </c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320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5" customHeight="1" x14ac:dyDescent="0.25">
      <c r="A603" s="182" t="s">
        <v>188</v>
      </c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320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5" customHeight="1" x14ac:dyDescent="0.25">
      <c r="A604" s="183"/>
      <c r="B604" s="183" t="s">
        <v>728</v>
      </c>
      <c r="C604" s="183">
        <v>12</v>
      </c>
      <c r="D604" s="183" t="s">
        <v>190</v>
      </c>
      <c r="E604" s="183" t="s">
        <v>729</v>
      </c>
      <c r="F604" s="183"/>
      <c r="G604" s="183">
        <v>36</v>
      </c>
      <c r="H604" s="183">
        <v>25</v>
      </c>
      <c r="I604" s="183">
        <v>15</v>
      </c>
      <c r="J604" s="183">
        <f t="shared" ref="J604:J628" ca="1" si="134">INDIRECT(CONCATENATE("G", ROW())) + INDIRECT(CONCATENATE("H", ROW())) + INDIRECT(CONCATENATE("I", ROW()))</f>
        <v>76</v>
      </c>
      <c r="K604" s="183">
        <v>1227</v>
      </c>
      <c r="L604" s="183">
        <v>615</v>
      </c>
      <c r="M604" s="183">
        <v>889</v>
      </c>
      <c r="N604" s="183">
        <v>440</v>
      </c>
      <c r="O604" s="183">
        <v>507</v>
      </c>
      <c r="P604" s="183">
        <v>286</v>
      </c>
      <c r="Q604" s="329">
        <f t="shared" ref="Q604:Q628" ca="1" si="135">INDIRECT(CONCATENATE("K", ROW())) + INDIRECT(CONCATENATE("M", ROW())) + INDIRECT(CONCATENATE("O", ROW()))</f>
        <v>2623</v>
      </c>
      <c r="R604" s="183">
        <f t="shared" ref="R604:R628" ca="1" si="136">INDIRECT(CONCATENATE("L", ROW())) + INDIRECT(CONCATENATE("N", ROW())) + INDIRECT(CONCATENATE("P", ROW()))</f>
        <v>1341</v>
      </c>
      <c r="S604" s="183">
        <v>34</v>
      </c>
      <c r="T604" s="183">
        <v>33</v>
      </c>
      <c r="U604" s="183">
        <v>48</v>
      </c>
      <c r="V604" s="183">
        <v>34</v>
      </c>
      <c r="W604" s="183">
        <v>10</v>
      </c>
      <c r="X604" s="183">
        <v>8</v>
      </c>
      <c r="Y604" s="183">
        <f t="shared" ref="Y604:Y628" ca="1" si="137">INDIRECT(CONCATENATE("S", ROW())) + INDIRECT(CONCATENATE("U", ROW())) + INDIRECT(CONCATENATE("W", ROW()))</f>
        <v>92</v>
      </c>
      <c r="Z604" s="183">
        <f t="shared" ref="Z604:Z628" ca="1" si="138">INDIRECT(CONCATENATE("T", ROW())) + INDIRECT(CONCATENATE("V", ROW())) + INDIRECT(CONCATENATE("X", ROW()))</f>
        <v>75</v>
      </c>
      <c r="AA604" s="14"/>
    </row>
    <row r="605" spans="1:27" ht="15" customHeight="1" x14ac:dyDescent="0.25">
      <c r="A605" s="183"/>
      <c r="B605" s="183" t="s">
        <v>728</v>
      </c>
      <c r="C605" s="183">
        <v>12</v>
      </c>
      <c r="D605" s="183" t="s">
        <v>196</v>
      </c>
      <c r="E605" s="183" t="s">
        <v>730</v>
      </c>
      <c r="F605" s="183">
        <v>105</v>
      </c>
      <c r="G605" s="183">
        <v>12</v>
      </c>
      <c r="H605" s="183">
        <v>9</v>
      </c>
      <c r="I605" s="183">
        <v>5</v>
      </c>
      <c r="J605" s="183">
        <f t="shared" ca="1" si="134"/>
        <v>26</v>
      </c>
      <c r="K605" s="183">
        <v>307</v>
      </c>
      <c r="L605" s="183">
        <v>158</v>
      </c>
      <c r="M605" s="183">
        <v>232</v>
      </c>
      <c r="N605" s="183">
        <v>115</v>
      </c>
      <c r="O605" s="183">
        <v>114</v>
      </c>
      <c r="P605" s="183">
        <v>67</v>
      </c>
      <c r="Q605" s="329">
        <f t="shared" ca="1" si="135"/>
        <v>653</v>
      </c>
      <c r="R605" s="183">
        <f t="shared" ca="1" si="136"/>
        <v>340</v>
      </c>
      <c r="S605" s="183">
        <v>12</v>
      </c>
      <c r="T605" s="183">
        <v>12</v>
      </c>
      <c r="U605" s="183">
        <v>20</v>
      </c>
      <c r="V605" s="183">
        <v>14</v>
      </c>
      <c r="W605" s="183">
        <v>6</v>
      </c>
      <c r="X605" s="183">
        <v>6</v>
      </c>
      <c r="Y605" s="183">
        <f t="shared" ca="1" si="137"/>
        <v>38</v>
      </c>
      <c r="Z605" s="183">
        <f t="shared" ca="1" si="138"/>
        <v>32</v>
      </c>
      <c r="AA605" s="14"/>
    </row>
    <row r="606" spans="1:27" ht="15" customHeight="1" x14ac:dyDescent="0.25">
      <c r="A606" s="183"/>
      <c r="B606" s="183" t="s">
        <v>728</v>
      </c>
      <c r="C606" s="183">
        <v>9</v>
      </c>
      <c r="D606" s="183" t="s">
        <v>196</v>
      </c>
      <c r="E606" s="183" t="s">
        <v>731</v>
      </c>
      <c r="F606" s="183">
        <v>200</v>
      </c>
      <c r="G606" s="183">
        <v>8</v>
      </c>
      <c r="H606" s="183">
        <v>6</v>
      </c>
      <c r="I606" s="183"/>
      <c r="J606" s="183">
        <f t="shared" ca="1" si="134"/>
        <v>14</v>
      </c>
      <c r="K606" s="183">
        <v>226</v>
      </c>
      <c r="L606" s="183">
        <v>115</v>
      </c>
      <c r="M606" s="183">
        <v>148</v>
      </c>
      <c r="N606" s="183">
        <v>73</v>
      </c>
      <c r="O606" s="183"/>
      <c r="P606" s="183"/>
      <c r="Q606" s="329">
        <f t="shared" ca="1" si="135"/>
        <v>374</v>
      </c>
      <c r="R606" s="183">
        <f t="shared" ca="1" si="136"/>
        <v>188</v>
      </c>
      <c r="S606" s="183">
        <v>8</v>
      </c>
      <c r="T606" s="183">
        <v>8</v>
      </c>
      <c r="U606" s="183">
        <v>10</v>
      </c>
      <c r="V606" s="183">
        <v>6</v>
      </c>
      <c r="W606" s="183"/>
      <c r="X606" s="183"/>
      <c r="Y606" s="183">
        <f t="shared" ca="1" si="137"/>
        <v>18</v>
      </c>
      <c r="Z606" s="183">
        <f t="shared" ca="1" si="138"/>
        <v>14</v>
      </c>
      <c r="AA606" s="14"/>
    </row>
    <row r="607" spans="1:27" ht="15" customHeight="1" x14ac:dyDescent="0.25">
      <c r="A607" s="183"/>
      <c r="B607" s="183" t="s">
        <v>728</v>
      </c>
      <c r="C607" s="183">
        <v>9</v>
      </c>
      <c r="D607" s="183" t="s">
        <v>196</v>
      </c>
      <c r="E607" s="183" t="s">
        <v>732</v>
      </c>
      <c r="F607" s="183">
        <v>160</v>
      </c>
      <c r="G607" s="183">
        <v>10</v>
      </c>
      <c r="H607" s="183">
        <v>7</v>
      </c>
      <c r="I607" s="183"/>
      <c r="J607" s="183">
        <f t="shared" ca="1" si="134"/>
        <v>17</v>
      </c>
      <c r="K607" s="183">
        <v>233</v>
      </c>
      <c r="L607" s="183">
        <v>126</v>
      </c>
      <c r="M607" s="183">
        <v>151</v>
      </c>
      <c r="N607" s="183">
        <v>80</v>
      </c>
      <c r="O607" s="183"/>
      <c r="P607" s="183"/>
      <c r="Q607" s="329">
        <f t="shared" ca="1" si="135"/>
        <v>384</v>
      </c>
      <c r="R607" s="183">
        <f t="shared" ca="1" si="136"/>
        <v>206</v>
      </c>
      <c r="S607" s="183">
        <v>12</v>
      </c>
      <c r="T607" s="183">
        <v>9</v>
      </c>
      <c r="U607" s="183">
        <v>11</v>
      </c>
      <c r="V607" s="183">
        <v>8</v>
      </c>
      <c r="W607" s="183"/>
      <c r="X607" s="183"/>
      <c r="Y607" s="183">
        <f t="shared" ca="1" si="137"/>
        <v>23</v>
      </c>
      <c r="Z607" s="183">
        <f t="shared" ca="1" si="138"/>
        <v>17</v>
      </c>
      <c r="AA607" s="14"/>
    </row>
    <row r="608" spans="1:27" ht="15" customHeight="1" x14ac:dyDescent="0.25">
      <c r="A608" s="183"/>
      <c r="B608" s="183" t="s">
        <v>728</v>
      </c>
      <c r="C608" s="183">
        <v>9</v>
      </c>
      <c r="D608" s="183" t="s">
        <v>196</v>
      </c>
      <c r="E608" s="183" t="s">
        <v>733</v>
      </c>
      <c r="F608" s="183">
        <v>132</v>
      </c>
      <c r="G608" s="183">
        <v>6</v>
      </c>
      <c r="H608" s="183">
        <v>5</v>
      </c>
      <c r="I608" s="183"/>
      <c r="J608" s="183">
        <f t="shared" ca="1" si="134"/>
        <v>11</v>
      </c>
      <c r="K608" s="183">
        <v>147</v>
      </c>
      <c r="L608" s="183">
        <v>70</v>
      </c>
      <c r="M608" s="183">
        <v>93</v>
      </c>
      <c r="N608" s="183">
        <v>41</v>
      </c>
      <c r="O608" s="183"/>
      <c r="P608" s="183"/>
      <c r="Q608" s="329">
        <f t="shared" ca="1" si="135"/>
        <v>240</v>
      </c>
      <c r="R608" s="183">
        <f t="shared" ca="1" si="136"/>
        <v>111</v>
      </c>
      <c r="S608" s="183">
        <v>6</v>
      </c>
      <c r="T608" s="183">
        <v>6</v>
      </c>
      <c r="U608" s="183">
        <v>8</v>
      </c>
      <c r="V608" s="183">
        <v>6</v>
      </c>
      <c r="W608" s="183"/>
      <c r="X608" s="183"/>
      <c r="Y608" s="183">
        <f t="shared" ca="1" si="137"/>
        <v>14</v>
      </c>
      <c r="Z608" s="183">
        <f t="shared" ca="1" si="138"/>
        <v>12</v>
      </c>
      <c r="AA608" s="14"/>
    </row>
    <row r="609" spans="1:27" ht="15" customHeight="1" x14ac:dyDescent="0.25">
      <c r="A609" s="183"/>
      <c r="B609" s="183" t="s">
        <v>728</v>
      </c>
      <c r="C609" s="183">
        <v>9</v>
      </c>
      <c r="D609" s="183" t="s">
        <v>196</v>
      </c>
      <c r="E609" s="183" t="s">
        <v>734</v>
      </c>
      <c r="F609" s="183">
        <v>100</v>
      </c>
      <c r="G609" s="183">
        <v>8</v>
      </c>
      <c r="H609" s="183">
        <v>5</v>
      </c>
      <c r="I609" s="183"/>
      <c r="J609" s="183">
        <f t="shared" ca="1" si="134"/>
        <v>13</v>
      </c>
      <c r="K609" s="183">
        <v>173</v>
      </c>
      <c r="L609" s="183">
        <v>76</v>
      </c>
      <c r="M609" s="183">
        <v>86</v>
      </c>
      <c r="N609" s="183">
        <v>36</v>
      </c>
      <c r="O609" s="183"/>
      <c r="P609" s="183"/>
      <c r="Q609" s="329">
        <f t="shared" ca="1" si="135"/>
        <v>259</v>
      </c>
      <c r="R609" s="183">
        <f t="shared" ca="1" si="136"/>
        <v>112</v>
      </c>
      <c r="S609" s="183">
        <v>8</v>
      </c>
      <c r="T609" s="183">
        <v>8</v>
      </c>
      <c r="U609" s="183">
        <v>9</v>
      </c>
      <c r="V609" s="183">
        <v>7</v>
      </c>
      <c r="W609" s="183"/>
      <c r="X609" s="183"/>
      <c r="Y609" s="183">
        <f t="shared" ca="1" si="137"/>
        <v>17</v>
      </c>
      <c r="Z609" s="183">
        <f t="shared" ca="1" si="138"/>
        <v>15</v>
      </c>
      <c r="AA609" s="14"/>
    </row>
    <row r="610" spans="1:27" ht="15" customHeight="1" x14ac:dyDescent="0.25">
      <c r="A610" s="183"/>
      <c r="B610" s="183" t="s">
        <v>728</v>
      </c>
      <c r="C610" s="183">
        <v>9</v>
      </c>
      <c r="D610" s="183" t="s">
        <v>196</v>
      </c>
      <c r="E610" s="183" t="s">
        <v>735</v>
      </c>
      <c r="F610" s="183">
        <v>22</v>
      </c>
      <c r="G610" s="183">
        <v>5</v>
      </c>
      <c r="H610" s="183">
        <v>4</v>
      </c>
      <c r="I610" s="183"/>
      <c r="J610" s="183">
        <f t="shared" ca="1" si="134"/>
        <v>9</v>
      </c>
      <c r="K610" s="183">
        <v>67</v>
      </c>
      <c r="L610" s="183">
        <v>29</v>
      </c>
      <c r="M610" s="183">
        <v>30</v>
      </c>
      <c r="N610" s="183">
        <v>16</v>
      </c>
      <c r="O610" s="183"/>
      <c r="P610" s="183"/>
      <c r="Q610" s="329">
        <f t="shared" ca="1" si="135"/>
        <v>97</v>
      </c>
      <c r="R610" s="183">
        <f t="shared" ca="1" si="136"/>
        <v>45</v>
      </c>
      <c r="S610" s="183">
        <v>5</v>
      </c>
      <c r="T610" s="183">
        <v>5</v>
      </c>
      <c r="U610" s="183">
        <v>8</v>
      </c>
      <c r="V610" s="183">
        <v>6</v>
      </c>
      <c r="W610" s="183"/>
      <c r="X610" s="183"/>
      <c r="Y610" s="183">
        <f t="shared" ca="1" si="137"/>
        <v>13</v>
      </c>
      <c r="Z610" s="183">
        <f t="shared" ca="1" si="138"/>
        <v>11</v>
      </c>
      <c r="AA610" s="14"/>
    </row>
    <row r="611" spans="1:27" ht="15" customHeight="1" x14ac:dyDescent="0.25">
      <c r="A611" s="183"/>
      <c r="B611" s="183" t="s">
        <v>728</v>
      </c>
      <c r="C611" s="183">
        <v>12</v>
      </c>
      <c r="D611" s="183" t="s">
        <v>196</v>
      </c>
      <c r="E611" s="183" t="s">
        <v>736</v>
      </c>
      <c r="F611" s="183">
        <v>180</v>
      </c>
      <c r="G611" s="183">
        <v>14</v>
      </c>
      <c r="H611" s="183">
        <v>11</v>
      </c>
      <c r="I611" s="183">
        <v>6</v>
      </c>
      <c r="J611" s="183">
        <f t="shared" ca="1" si="134"/>
        <v>31</v>
      </c>
      <c r="K611" s="183">
        <v>406</v>
      </c>
      <c r="L611" s="183">
        <v>191</v>
      </c>
      <c r="M611" s="183">
        <v>271</v>
      </c>
      <c r="N611" s="183">
        <v>139</v>
      </c>
      <c r="O611" s="183">
        <v>117</v>
      </c>
      <c r="P611" s="183">
        <v>60</v>
      </c>
      <c r="Q611" s="329">
        <f t="shared" ca="1" si="135"/>
        <v>794</v>
      </c>
      <c r="R611" s="183">
        <f t="shared" ca="1" si="136"/>
        <v>390</v>
      </c>
      <c r="S611" s="183">
        <v>13</v>
      </c>
      <c r="T611" s="183">
        <v>12</v>
      </c>
      <c r="U611" s="183">
        <v>19</v>
      </c>
      <c r="V611" s="183">
        <v>11</v>
      </c>
      <c r="W611" s="183">
        <v>9</v>
      </c>
      <c r="X611" s="183">
        <v>7</v>
      </c>
      <c r="Y611" s="183">
        <f t="shared" ca="1" si="137"/>
        <v>41</v>
      </c>
      <c r="Z611" s="183">
        <f t="shared" ca="1" si="138"/>
        <v>30</v>
      </c>
      <c r="AA611" s="14"/>
    </row>
    <row r="612" spans="1:27" ht="15" customHeight="1" x14ac:dyDescent="0.25">
      <c r="A612" s="183"/>
      <c r="B612" s="183" t="s">
        <v>728</v>
      </c>
      <c r="C612" s="183">
        <v>12</v>
      </c>
      <c r="D612" s="183" t="s">
        <v>196</v>
      </c>
      <c r="E612" s="183" t="s">
        <v>737</v>
      </c>
      <c r="F612" s="183">
        <v>190</v>
      </c>
      <c r="G612" s="183">
        <v>30</v>
      </c>
      <c r="H612" s="183">
        <v>23</v>
      </c>
      <c r="I612" s="183">
        <v>12</v>
      </c>
      <c r="J612" s="183">
        <f t="shared" ca="1" si="134"/>
        <v>65</v>
      </c>
      <c r="K612" s="183">
        <v>958</v>
      </c>
      <c r="L612" s="183">
        <v>485</v>
      </c>
      <c r="M612" s="183">
        <v>725</v>
      </c>
      <c r="N612" s="183">
        <v>351</v>
      </c>
      <c r="O612" s="183">
        <v>343</v>
      </c>
      <c r="P612" s="183">
        <v>214</v>
      </c>
      <c r="Q612" s="329">
        <f t="shared" ca="1" si="135"/>
        <v>2026</v>
      </c>
      <c r="R612" s="183">
        <f t="shared" ca="1" si="136"/>
        <v>1050</v>
      </c>
      <c r="S612" s="183">
        <v>30</v>
      </c>
      <c r="T612" s="183">
        <v>29</v>
      </c>
      <c r="U612" s="183">
        <v>33</v>
      </c>
      <c r="V612" s="183">
        <v>20</v>
      </c>
      <c r="W612" s="183">
        <v>17</v>
      </c>
      <c r="X612" s="183">
        <v>13</v>
      </c>
      <c r="Y612" s="183">
        <f t="shared" ca="1" si="137"/>
        <v>80</v>
      </c>
      <c r="Z612" s="183">
        <f t="shared" ca="1" si="138"/>
        <v>62</v>
      </c>
      <c r="AA612" s="14"/>
    </row>
    <row r="613" spans="1:27" ht="15" customHeight="1" x14ac:dyDescent="0.25">
      <c r="A613" s="183"/>
      <c r="B613" s="183" t="s">
        <v>728</v>
      </c>
      <c r="C613" s="183">
        <v>12</v>
      </c>
      <c r="D613" s="183" t="s">
        <v>202</v>
      </c>
      <c r="E613" s="183" t="s">
        <v>738</v>
      </c>
      <c r="F613" s="183">
        <v>75</v>
      </c>
      <c r="G613" s="183">
        <v>10</v>
      </c>
      <c r="H613" s="183">
        <v>8</v>
      </c>
      <c r="I613" s="183">
        <v>4</v>
      </c>
      <c r="J613" s="183">
        <f t="shared" ca="1" si="134"/>
        <v>22</v>
      </c>
      <c r="K613" s="183">
        <v>244</v>
      </c>
      <c r="L613" s="183">
        <v>104</v>
      </c>
      <c r="M613" s="183">
        <v>171</v>
      </c>
      <c r="N613" s="183">
        <v>90</v>
      </c>
      <c r="O613" s="183">
        <v>82</v>
      </c>
      <c r="P613" s="183">
        <v>42</v>
      </c>
      <c r="Q613" s="329">
        <f t="shared" ca="1" si="135"/>
        <v>497</v>
      </c>
      <c r="R613" s="183">
        <f t="shared" ca="1" si="136"/>
        <v>236</v>
      </c>
      <c r="S613" s="183">
        <v>10</v>
      </c>
      <c r="T613" s="183">
        <v>9</v>
      </c>
      <c r="U613" s="183">
        <v>14</v>
      </c>
      <c r="V613" s="183">
        <v>11</v>
      </c>
      <c r="W613" s="183">
        <v>7</v>
      </c>
      <c r="X613" s="183">
        <v>4</v>
      </c>
      <c r="Y613" s="183">
        <f t="shared" ca="1" si="137"/>
        <v>31</v>
      </c>
      <c r="Z613" s="183">
        <f t="shared" ca="1" si="138"/>
        <v>24</v>
      </c>
      <c r="AA613" s="14"/>
    </row>
    <row r="614" spans="1:27" ht="15" customHeight="1" x14ac:dyDescent="0.25">
      <c r="A614" s="183"/>
      <c r="B614" s="183" t="s">
        <v>728</v>
      </c>
      <c r="C614" s="183">
        <v>9</v>
      </c>
      <c r="D614" s="183" t="s">
        <v>196</v>
      </c>
      <c r="E614" s="183" t="s">
        <v>739</v>
      </c>
      <c r="F614" s="183">
        <v>140</v>
      </c>
      <c r="G614" s="183">
        <v>5</v>
      </c>
      <c r="H614" s="183">
        <v>4</v>
      </c>
      <c r="I614" s="183"/>
      <c r="J614" s="183">
        <f t="shared" ca="1" si="134"/>
        <v>9</v>
      </c>
      <c r="K614" s="183">
        <v>100</v>
      </c>
      <c r="L614" s="183">
        <v>49</v>
      </c>
      <c r="M614" s="183">
        <v>61</v>
      </c>
      <c r="N614" s="183">
        <v>32</v>
      </c>
      <c r="O614" s="183"/>
      <c r="P614" s="183"/>
      <c r="Q614" s="329">
        <f t="shared" ca="1" si="135"/>
        <v>161</v>
      </c>
      <c r="R614" s="183">
        <f t="shared" ca="1" si="136"/>
        <v>81</v>
      </c>
      <c r="S614" s="183">
        <v>5</v>
      </c>
      <c r="T614" s="183">
        <v>5</v>
      </c>
      <c r="U614" s="183">
        <v>9</v>
      </c>
      <c r="V614" s="183">
        <v>5</v>
      </c>
      <c r="W614" s="183"/>
      <c r="X614" s="183"/>
      <c r="Y614" s="183">
        <f t="shared" ca="1" si="137"/>
        <v>14</v>
      </c>
      <c r="Z614" s="183">
        <f t="shared" ca="1" si="138"/>
        <v>10</v>
      </c>
      <c r="AA614" s="14"/>
    </row>
    <row r="615" spans="1:27" ht="15" customHeight="1" x14ac:dyDescent="0.25">
      <c r="A615" s="183"/>
      <c r="B615" s="183" t="s">
        <v>728</v>
      </c>
      <c r="C615" s="183">
        <v>9</v>
      </c>
      <c r="D615" s="183" t="s">
        <v>202</v>
      </c>
      <c r="E615" s="183" t="s">
        <v>740</v>
      </c>
      <c r="F615" s="183">
        <v>120</v>
      </c>
      <c r="G615" s="183">
        <v>5</v>
      </c>
      <c r="H615" s="183">
        <v>4</v>
      </c>
      <c r="I615" s="183"/>
      <c r="J615" s="183">
        <f t="shared" ca="1" si="134"/>
        <v>9</v>
      </c>
      <c r="K615" s="183">
        <v>70</v>
      </c>
      <c r="L615" s="183">
        <v>35</v>
      </c>
      <c r="M615" s="183">
        <v>36</v>
      </c>
      <c r="N615" s="183">
        <v>13</v>
      </c>
      <c r="O615" s="183"/>
      <c r="P615" s="183"/>
      <c r="Q615" s="329">
        <f t="shared" ca="1" si="135"/>
        <v>106</v>
      </c>
      <c r="R615" s="183">
        <f t="shared" ca="1" si="136"/>
        <v>48</v>
      </c>
      <c r="S615" s="183">
        <v>5</v>
      </c>
      <c r="T615" s="183">
        <v>4</v>
      </c>
      <c r="U615" s="183">
        <v>7</v>
      </c>
      <c r="V615" s="183">
        <v>6</v>
      </c>
      <c r="W615" s="183"/>
      <c r="X615" s="183"/>
      <c r="Y615" s="183">
        <f t="shared" ca="1" si="137"/>
        <v>12</v>
      </c>
      <c r="Z615" s="183">
        <f t="shared" ca="1" si="138"/>
        <v>10</v>
      </c>
      <c r="AA615" s="14"/>
    </row>
    <row r="616" spans="1:27" ht="15" customHeight="1" x14ac:dyDescent="0.25">
      <c r="A616" s="183"/>
      <c r="B616" s="183" t="s">
        <v>728</v>
      </c>
      <c r="C616" s="183">
        <v>9</v>
      </c>
      <c r="D616" s="183" t="s">
        <v>196</v>
      </c>
      <c r="E616" s="183" t="s">
        <v>741</v>
      </c>
      <c r="F616" s="183">
        <v>270</v>
      </c>
      <c r="G616" s="183">
        <v>13</v>
      </c>
      <c r="H616" s="183">
        <v>8</v>
      </c>
      <c r="I616" s="183">
        <v>5</v>
      </c>
      <c r="J616" s="183">
        <f t="shared" ca="1" si="134"/>
        <v>26</v>
      </c>
      <c r="K616" s="183">
        <v>319</v>
      </c>
      <c r="L616" s="183">
        <v>151</v>
      </c>
      <c r="M616" s="183">
        <v>228</v>
      </c>
      <c r="N616" s="183">
        <v>114</v>
      </c>
      <c r="O616" s="183">
        <v>88</v>
      </c>
      <c r="P616" s="183">
        <v>54</v>
      </c>
      <c r="Q616" s="329">
        <f t="shared" ca="1" si="135"/>
        <v>635</v>
      </c>
      <c r="R616" s="183">
        <f t="shared" ca="1" si="136"/>
        <v>319</v>
      </c>
      <c r="S616" s="183">
        <v>14</v>
      </c>
      <c r="T616" s="183">
        <v>12</v>
      </c>
      <c r="U616" s="183">
        <v>14</v>
      </c>
      <c r="V616" s="183">
        <v>11</v>
      </c>
      <c r="W616" s="183">
        <v>1</v>
      </c>
      <c r="X616" s="183"/>
      <c r="Y616" s="183">
        <f t="shared" ca="1" si="137"/>
        <v>29</v>
      </c>
      <c r="Z616" s="183">
        <f t="shared" ca="1" si="138"/>
        <v>23</v>
      </c>
      <c r="AA616" s="14"/>
    </row>
    <row r="617" spans="1:27" ht="15" customHeight="1" x14ac:dyDescent="0.25">
      <c r="A617" s="183"/>
      <c r="B617" s="183" t="s">
        <v>728</v>
      </c>
      <c r="C617" s="183">
        <v>9</v>
      </c>
      <c r="D617" s="183" t="s">
        <v>196</v>
      </c>
      <c r="E617" s="183" t="s">
        <v>742</v>
      </c>
      <c r="F617" s="183">
        <v>145</v>
      </c>
      <c r="G617" s="183">
        <v>6</v>
      </c>
      <c r="H617" s="183">
        <v>4</v>
      </c>
      <c r="I617" s="183"/>
      <c r="J617" s="183">
        <f t="shared" ca="1" si="134"/>
        <v>10</v>
      </c>
      <c r="K617" s="183">
        <v>151</v>
      </c>
      <c r="L617" s="183">
        <v>62</v>
      </c>
      <c r="M617" s="183">
        <v>76</v>
      </c>
      <c r="N617" s="183">
        <v>30</v>
      </c>
      <c r="O617" s="183"/>
      <c r="P617" s="183"/>
      <c r="Q617" s="329">
        <f t="shared" ca="1" si="135"/>
        <v>227</v>
      </c>
      <c r="R617" s="183">
        <f t="shared" ca="1" si="136"/>
        <v>92</v>
      </c>
      <c r="S617" s="183">
        <v>6</v>
      </c>
      <c r="T617" s="183">
        <v>6</v>
      </c>
      <c r="U617" s="183">
        <v>8</v>
      </c>
      <c r="V617" s="183">
        <v>6</v>
      </c>
      <c r="W617" s="183"/>
      <c r="X617" s="183"/>
      <c r="Y617" s="183">
        <f t="shared" ca="1" si="137"/>
        <v>14</v>
      </c>
      <c r="Z617" s="183">
        <f t="shared" ca="1" si="138"/>
        <v>12</v>
      </c>
      <c r="AA617" s="14"/>
    </row>
    <row r="618" spans="1:27" ht="15" customHeight="1" x14ac:dyDescent="0.25">
      <c r="A618" s="183"/>
      <c r="B618" s="183" t="s">
        <v>728</v>
      </c>
      <c r="C618" s="183">
        <v>9</v>
      </c>
      <c r="D618" s="183" t="s">
        <v>196</v>
      </c>
      <c r="E618" s="183" t="s">
        <v>743</v>
      </c>
      <c r="F618" s="183">
        <v>145</v>
      </c>
      <c r="G618" s="183">
        <v>9</v>
      </c>
      <c r="H618" s="183">
        <v>7</v>
      </c>
      <c r="I618" s="183"/>
      <c r="J618" s="183">
        <f t="shared" ca="1" si="134"/>
        <v>16</v>
      </c>
      <c r="K618" s="183">
        <v>196</v>
      </c>
      <c r="L618" s="183">
        <v>111</v>
      </c>
      <c r="M618" s="183">
        <v>131</v>
      </c>
      <c r="N618" s="183">
        <v>62</v>
      </c>
      <c r="O618" s="183"/>
      <c r="P618" s="183"/>
      <c r="Q618" s="329">
        <f t="shared" ca="1" si="135"/>
        <v>327</v>
      </c>
      <c r="R618" s="183">
        <f t="shared" ca="1" si="136"/>
        <v>173</v>
      </c>
      <c r="S618" s="183">
        <v>9</v>
      </c>
      <c r="T618" s="183">
        <v>9</v>
      </c>
      <c r="U618" s="183">
        <v>13</v>
      </c>
      <c r="V618" s="183">
        <v>8</v>
      </c>
      <c r="W618" s="183"/>
      <c r="X618" s="183"/>
      <c r="Y618" s="183">
        <f t="shared" ca="1" si="137"/>
        <v>22</v>
      </c>
      <c r="Z618" s="183">
        <f t="shared" ca="1" si="138"/>
        <v>17</v>
      </c>
      <c r="AA618" s="14"/>
    </row>
    <row r="619" spans="1:27" ht="15" customHeight="1" x14ac:dyDescent="0.25">
      <c r="A619" s="183"/>
      <c r="B619" s="183" t="s">
        <v>728</v>
      </c>
      <c r="C619" s="183">
        <v>9</v>
      </c>
      <c r="D619" s="183" t="s">
        <v>196</v>
      </c>
      <c r="E619" s="183" t="s">
        <v>744</v>
      </c>
      <c r="F619" s="183">
        <v>100</v>
      </c>
      <c r="G619" s="183">
        <v>10</v>
      </c>
      <c r="H619" s="183">
        <v>7</v>
      </c>
      <c r="I619" s="183"/>
      <c r="J619" s="183">
        <f t="shared" ca="1" si="134"/>
        <v>17</v>
      </c>
      <c r="K619" s="183">
        <v>230</v>
      </c>
      <c r="L619" s="183">
        <v>107</v>
      </c>
      <c r="M619" s="183">
        <v>143</v>
      </c>
      <c r="N619" s="183">
        <v>68</v>
      </c>
      <c r="O619" s="183"/>
      <c r="P619" s="183"/>
      <c r="Q619" s="329">
        <f t="shared" ca="1" si="135"/>
        <v>373</v>
      </c>
      <c r="R619" s="183">
        <f t="shared" ca="1" si="136"/>
        <v>175</v>
      </c>
      <c r="S619" s="183">
        <v>10</v>
      </c>
      <c r="T619" s="183">
        <v>9</v>
      </c>
      <c r="U619" s="183">
        <v>12</v>
      </c>
      <c r="V619" s="183">
        <v>8</v>
      </c>
      <c r="W619" s="183"/>
      <c r="X619" s="183"/>
      <c r="Y619" s="183">
        <f t="shared" ca="1" si="137"/>
        <v>22</v>
      </c>
      <c r="Z619" s="183">
        <f t="shared" ca="1" si="138"/>
        <v>17</v>
      </c>
      <c r="AA619" s="14"/>
    </row>
    <row r="620" spans="1:27" ht="15" customHeight="1" x14ac:dyDescent="0.25">
      <c r="A620" s="183"/>
      <c r="B620" s="183" t="s">
        <v>728</v>
      </c>
      <c r="C620" s="183">
        <v>9</v>
      </c>
      <c r="D620" s="183" t="s">
        <v>196</v>
      </c>
      <c r="E620" s="183" t="s">
        <v>745</v>
      </c>
      <c r="F620" s="183">
        <v>27</v>
      </c>
      <c r="G620" s="183">
        <v>5</v>
      </c>
      <c r="H620" s="183">
        <v>4</v>
      </c>
      <c r="I620" s="183"/>
      <c r="J620" s="183">
        <f t="shared" ca="1" si="134"/>
        <v>9</v>
      </c>
      <c r="K620" s="183">
        <v>96</v>
      </c>
      <c r="L620" s="183">
        <v>50</v>
      </c>
      <c r="M620" s="183">
        <v>51</v>
      </c>
      <c r="N620" s="183">
        <v>16</v>
      </c>
      <c r="O620" s="183"/>
      <c r="P620" s="183"/>
      <c r="Q620" s="329">
        <f t="shared" ca="1" si="135"/>
        <v>147</v>
      </c>
      <c r="R620" s="183">
        <f t="shared" ca="1" si="136"/>
        <v>66</v>
      </c>
      <c r="S620" s="183">
        <v>5</v>
      </c>
      <c r="T620" s="183">
        <v>5</v>
      </c>
      <c r="U620" s="183">
        <v>9</v>
      </c>
      <c r="V620" s="183">
        <v>7</v>
      </c>
      <c r="W620" s="183"/>
      <c r="X620" s="183"/>
      <c r="Y620" s="183">
        <f t="shared" ca="1" si="137"/>
        <v>14</v>
      </c>
      <c r="Z620" s="183">
        <f t="shared" ca="1" si="138"/>
        <v>12</v>
      </c>
      <c r="AA620" s="14"/>
    </row>
    <row r="621" spans="1:27" ht="15" customHeight="1" x14ac:dyDescent="0.25">
      <c r="A621" s="183"/>
      <c r="B621" s="183" t="s">
        <v>728</v>
      </c>
      <c r="C621" s="183">
        <v>12</v>
      </c>
      <c r="D621" s="183" t="s">
        <v>196</v>
      </c>
      <c r="E621" s="183" t="s">
        <v>746</v>
      </c>
      <c r="F621" s="183">
        <v>200</v>
      </c>
      <c r="G621" s="183">
        <v>10</v>
      </c>
      <c r="H621" s="183">
        <v>7</v>
      </c>
      <c r="I621" s="183">
        <v>2</v>
      </c>
      <c r="J621" s="183">
        <f t="shared" ca="1" si="134"/>
        <v>19</v>
      </c>
      <c r="K621" s="183">
        <v>280</v>
      </c>
      <c r="L621" s="183">
        <v>145</v>
      </c>
      <c r="M621" s="183">
        <v>162</v>
      </c>
      <c r="N621" s="183">
        <v>78</v>
      </c>
      <c r="O621" s="183">
        <v>46</v>
      </c>
      <c r="P621" s="183">
        <v>25</v>
      </c>
      <c r="Q621" s="329">
        <f t="shared" ca="1" si="135"/>
        <v>488</v>
      </c>
      <c r="R621" s="183">
        <f t="shared" ca="1" si="136"/>
        <v>248</v>
      </c>
      <c r="S621" s="183">
        <v>10</v>
      </c>
      <c r="T621" s="183">
        <v>9</v>
      </c>
      <c r="U621" s="183">
        <v>15</v>
      </c>
      <c r="V621" s="183">
        <v>11</v>
      </c>
      <c r="W621" s="183"/>
      <c r="X621" s="183"/>
      <c r="Y621" s="183">
        <f t="shared" ca="1" si="137"/>
        <v>25</v>
      </c>
      <c r="Z621" s="183">
        <f t="shared" ca="1" si="138"/>
        <v>20</v>
      </c>
      <c r="AA621" s="14"/>
    </row>
    <row r="622" spans="1:27" ht="15" customHeight="1" x14ac:dyDescent="0.25">
      <c r="A622" s="183"/>
      <c r="B622" s="183" t="s">
        <v>728</v>
      </c>
      <c r="C622" s="183">
        <v>12</v>
      </c>
      <c r="D622" s="183" t="s">
        <v>190</v>
      </c>
      <c r="E622" s="183" t="s">
        <v>747</v>
      </c>
      <c r="F622" s="183">
        <v>335</v>
      </c>
      <c r="G622" s="183">
        <v>27</v>
      </c>
      <c r="H622" s="183">
        <v>17</v>
      </c>
      <c r="I622" s="183">
        <v>12</v>
      </c>
      <c r="J622" s="183">
        <f t="shared" ca="1" si="134"/>
        <v>56</v>
      </c>
      <c r="K622" s="183">
        <v>958</v>
      </c>
      <c r="L622" s="183">
        <v>454</v>
      </c>
      <c r="M622" s="183">
        <v>553</v>
      </c>
      <c r="N622" s="183">
        <v>269</v>
      </c>
      <c r="O622" s="183">
        <v>401</v>
      </c>
      <c r="P622" s="183">
        <v>207</v>
      </c>
      <c r="Q622" s="329">
        <f t="shared" ca="1" si="135"/>
        <v>1912</v>
      </c>
      <c r="R622" s="183">
        <f t="shared" ca="1" si="136"/>
        <v>930</v>
      </c>
      <c r="S622" s="183">
        <v>27</v>
      </c>
      <c r="T622" s="183">
        <v>26</v>
      </c>
      <c r="U622" s="183">
        <v>30</v>
      </c>
      <c r="V622" s="183">
        <v>16</v>
      </c>
      <c r="W622" s="183">
        <v>20</v>
      </c>
      <c r="X622" s="183">
        <v>11</v>
      </c>
      <c r="Y622" s="183">
        <f t="shared" ca="1" si="137"/>
        <v>77</v>
      </c>
      <c r="Z622" s="183">
        <f t="shared" ca="1" si="138"/>
        <v>53</v>
      </c>
      <c r="AA622" s="14"/>
    </row>
    <row r="623" spans="1:27" ht="15" customHeight="1" x14ac:dyDescent="0.25">
      <c r="A623" s="183"/>
      <c r="B623" s="183" t="s">
        <v>728</v>
      </c>
      <c r="C623" s="183">
        <v>12</v>
      </c>
      <c r="D623" s="183" t="s">
        <v>190</v>
      </c>
      <c r="E623" s="183" t="s">
        <v>748</v>
      </c>
      <c r="F623" s="183"/>
      <c r="G623" s="183">
        <v>14</v>
      </c>
      <c r="H623" s="183">
        <v>10</v>
      </c>
      <c r="I623" s="183">
        <v>7</v>
      </c>
      <c r="J623" s="183">
        <f t="shared" ca="1" si="134"/>
        <v>31</v>
      </c>
      <c r="K623" s="183">
        <v>377</v>
      </c>
      <c r="L623" s="183">
        <v>193</v>
      </c>
      <c r="M623" s="183">
        <v>232</v>
      </c>
      <c r="N623" s="183">
        <v>130</v>
      </c>
      <c r="O623" s="183">
        <v>127</v>
      </c>
      <c r="P623" s="183">
        <v>68</v>
      </c>
      <c r="Q623" s="329">
        <f t="shared" ca="1" si="135"/>
        <v>736</v>
      </c>
      <c r="R623" s="183">
        <f t="shared" ca="1" si="136"/>
        <v>391</v>
      </c>
      <c r="S623" s="183">
        <v>15</v>
      </c>
      <c r="T623" s="183">
        <v>15</v>
      </c>
      <c r="U623" s="183">
        <v>19</v>
      </c>
      <c r="V623" s="183">
        <v>15</v>
      </c>
      <c r="W623" s="183">
        <v>8</v>
      </c>
      <c r="X623" s="183">
        <v>5</v>
      </c>
      <c r="Y623" s="183">
        <f t="shared" ca="1" si="137"/>
        <v>42</v>
      </c>
      <c r="Z623" s="183">
        <f t="shared" ca="1" si="138"/>
        <v>35</v>
      </c>
      <c r="AA623" s="14"/>
    </row>
    <row r="624" spans="1:27" ht="15" customHeight="1" x14ac:dyDescent="0.25">
      <c r="A624" s="183"/>
      <c r="B624" s="183" t="s">
        <v>728</v>
      </c>
      <c r="C624" s="183">
        <v>12</v>
      </c>
      <c r="D624" s="183" t="s">
        <v>190</v>
      </c>
      <c r="E624" s="183" t="s">
        <v>749</v>
      </c>
      <c r="F624" s="183"/>
      <c r="G624" s="183">
        <v>16</v>
      </c>
      <c r="H624" s="183">
        <v>14</v>
      </c>
      <c r="I624" s="183">
        <v>9</v>
      </c>
      <c r="J624" s="183">
        <f t="shared" ca="1" si="134"/>
        <v>39</v>
      </c>
      <c r="K624" s="183">
        <v>462</v>
      </c>
      <c r="L624" s="183">
        <v>224</v>
      </c>
      <c r="M624" s="183">
        <v>395</v>
      </c>
      <c r="N624" s="183">
        <v>198</v>
      </c>
      <c r="O624" s="183">
        <v>217</v>
      </c>
      <c r="P624" s="183">
        <v>123</v>
      </c>
      <c r="Q624" s="329">
        <f t="shared" ca="1" si="135"/>
        <v>1074</v>
      </c>
      <c r="R624" s="183">
        <f t="shared" ca="1" si="136"/>
        <v>545</v>
      </c>
      <c r="S624" s="183">
        <v>16</v>
      </c>
      <c r="T624" s="183">
        <v>16</v>
      </c>
      <c r="U624" s="183">
        <v>28</v>
      </c>
      <c r="V624" s="183">
        <v>19</v>
      </c>
      <c r="W624" s="183">
        <v>16</v>
      </c>
      <c r="X624" s="183">
        <v>12</v>
      </c>
      <c r="Y624" s="183">
        <f t="shared" ca="1" si="137"/>
        <v>60</v>
      </c>
      <c r="Z624" s="183">
        <f t="shared" ca="1" si="138"/>
        <v>47</v>
      </c>
      <c r="AA624" s="14"/>
    </row>
    <row r="625" spans="1:27" ht="15" customHeight="1" x14ac:dyDescent="0.25">
      <c r="A625" s="183"/>
      <c r="B625" s="183" t="s">
        <v>728</v>
      </c>
      <c r="C625" s="183">
        <v>9</v>
      </c>
      <c r="D625" s="183" t="s">
        <v>202</v>
      </c>
      <c r="E625" s="183" t="s">
        <v>750</v>
      </c>
      <c r="F625" s="183">
        <v>170</v>
      </c>
      <c r="G625" s="183">
        <v>5</v>
      </c>
      <c r="H625" s="183">
        <v>3</v>
      </c>
      <c r="I625" s="183"/>
      <c r="J625" s="183">
        <f t="shared" ca="1" si="134"/>
        <v>8</v>
      </c>
      <c r="K625" s="183">
        <v>47</v>
      </c>
      <c r="L625" s="183">
        <v>18</v>
      </c>
      <c r="M625" s="183">
        <v>16</v>
      </c>
      <c r="N625" s="183">
        <v>5</v>
      </c>
      <c r="O625" s="183"/>
      <c r="P625" s="183"/>
      <c r="Q625" s="329">
        <f t="shared" ca="1" si="135"/>
        <v>63</v>
      </c>
      <c r="R625" s="183">
        <f t="shared" ca="1" si="136"/>
        <v>23</v>
      </c>
      <c r="S625" s="183">
        <v>4</v>
      </c>
      <c r="T625" s="183">
        <v>4</v>
      </c>
      <c r="U625" s="183">
        <v>6</v>
      </c>
      <c r="V625" s="183">
        <v>4</v>
      </c>
      <c r="W625" s="183"/>
      <c r="X625" s="183"/>
      <c r="Y625" s="183">
        <f t="shared" ca="1" si="137"/>
        <v>10</v>
      </c>
      <c r="Z625" s="183">
        <f t="shared" ca="1" si="138"/>
        <v>8</v>
      </c>
      <c r="AA625" s="14"/>
    </row>
    <row r="626" spans="1:27" ht="15" customHeight="1" x14ac:dyDescent="0.25">
      <c r="A626" s="183"/>
      <c r="B626" s="183" t="s">
        <v>728</v>
      </c>
      <c r="C626" s="183">
        <v>9</v>
      </c>
      <c r="D626" s="183" t="s">
        <v>196</v>
      </c>
      <c r="E626" s="183" t="s">
        <v>751</v>
      </c>
      <c r="F626" s="183">
        <v>150</v>
      </c>
      <c r="G626" s="183">
        <v>7</v>
      </c>
      <c r="H626" s="183">
        <v>4</v>
      </c>
      <c r="I626" s="183"/>
      <c r="J626" s="183">
        <f t="shared" ca="1" si="134"/>
        <v>11</v>
      </c>
      <c r="K626" s="183">
        <v>175</v>
      </c>
      <c r="L626" s="183">
        <v>95</v>
      </c>
      <c r="M626" s="183">
        <v>76</v>
      </c>
      <c r="N626" s="183">
        <v>30</v>
      </c>
      <c r="O626" s="183"/>
      <c r="P626" s="183"/>
      <c r="Q626" s="329">
        <f t="shared" ca="1" si="135"/>
        <v>251</v>
      </c>
      <c r="R626" s="183">
        <f t="shared" ca="1" si="136"/>
        <v>125</v>
      </c>
      <c r="S626" s="183">
        <v>7</v>
      </c>
      <c r="T626" s="183">
        <v>7</v>
      </c>
      <c r="U626" s="183">
        <v>7</v>
      </c>
      <c r="V626" s="183">
        <v>6</v>
      </c>
      <c r="W626" s="183"/>
      <c r="X626" s="183"/>
      <c r="Y626" s="183">
        <f t="shared" ca="1" si="137"/>
        <v>14</v>
      </c>
      <c r="Z626" s="183">
        <f t="shared" ca="1" si="138"/>
        <v>13</v>
      </c>
      <c r="AA626" s="14"/>
    </row>
    <row r="627" spans="1:27" ht="15" customHeight="1" x14ac:dyDescent="0.25">
      <c r="A627" s="183"/>
      <c r="B627" s="183" t="s">
        <v>728</v>
      </c>
      <c r="C627" s="183">
        <v>12</v>
      </c>
      <c r="D627" s="183" t="s">
        <v>202</v>
      </c>
      <c r="E627" s="183" t="s">
        <v>752</v>
      </c>
      <c r="F627" s="183">
        <v>50</v>
      </c>
      <c r="G627" s="183">
        <v>5</v>
      </c>
      <c r="H627" s="183">
        <v>4</v>
      </c>
      <c r="I627" s="183">
        <v>3</v>
      </c>
      <c r="J627" s="183">
        <f t="shared" ca="1" si="134"/>
        <v>12</v>
      </c>
      <c r="K627" s="183">
        <v>89</v>
      </c>
      <c r="L627" s="183">
        <v>38</v>
      </c>
      <c r="M627" s="183">
        <v>63</v>
      </c>
      <c r="N627" s="183">
        <v>27</v>
      </c>
      <c r="O627" s="183">
        <v>40</v>
      </c>
      <c r="P627" s="183">
        <v>24</v>
      </c>
      <c r="Q627" s="329">
        <f t="shared" ca="1" si="135"/>
        <v>192</v>
      </c>
      <c r="R627" s="183">
        <f t="shared" ca="1" si="136"/>
        <v>89</v>
      </c>
      <c r="S627" s="183">
        <v>5</v>
      </c>
      <c r="T627" s="183">
        <v>5</v>
      </c>
      <c r="U627" s="183">
        <v>2</v>
      </c>
      <c r="V627" s="183">
        <v>2</v>
      </c>
      <c r="W627" s="183">
        <v>9</v>
      </c>
      <c r="X627" s="183">
        <v>5</v>
      </c>
      <c r="Y627" s="183">
        <f t="shared" ca="1" si="137"/>
        <v>16</v>
      </c>
      <c r="Z627" s="183">
        <f t="shared" ca="1" si="138"/>
        <v>12</v>
      </c>
      <c r="AA627" s="14"/>
    </row>
    <row r="628" spans="1:27" ht="15" customHeight="1" x14ac:dyDescent="0.25">
      <c r="A628" s="183"/>
      <c r="B628" s="183" t="s">
        <v>728</v>
      </c>
      <c r="C628" s="183">
        <v>12</v>
      </c>
      <c r="D628" s="183" t="s">
        <v>196</v>
      </c>
      <c r="E628" s="183" t="s">
        <v>753</v>
      </c>
      <c r="F628" s="183">
        <v>300</v>
      </c>
      <c r="G628" s="183">
        <v>15</v>
      </c>
      <c r="H628" s="183">
        <v>11</v>
      </c>
      <c r="I628" s="183">
        <v>9</v>
      </c>
      <c r="J628" s="183">
        <f t="shared" ca="1" si="134"/>
        <v>35</v>
      </c>
      <c r="K628" s="183">
        <v>509</v>
      </c>
      <c r="L628" s="183">
        <v>244</v>
      </c>
      <c r="M628" s="183">
        <v>337</v>
      </c>
      <c r="N628" s="183">
        <v>166</v>
      </c>
      <c r="O628" s="183">
        <v>176</v>
      </c>
      <c r="P628" s="183">
        <v>104</v>
      </c>
      <c r="Q628" s="329">
        <f t="shared" ca="1" si="135"/>
        <v>1022</v>
      </c>
      <c r="R628" s="183">
        <f t="shared" ca="1" si="136"/>
        <v>514</v>
      </c>
      <c r="S628" s="183">
        <v>14</v>
      </c>
      <c r="T628" s="183">
        <v>14</v>
      </c>
      <c r="U628" s="183">
        <v>24</v>
      </c>
      <c r="V628" s="183">
        <v>18</v>
      </c>
      <c r="W628" s="183">
        <v>10</v>
      </c>
      <c r="X628" s="183">
        <v>7</v>
      </c>
      <c r="Y628" s="183">
        <f t="shared" ca="1" si="137"/>
        <v>48</v>
      </c>
      <c r="Z628" s="183">
        <f t="shared" ca="1" si="138"/>
        <v>39</v>
      </c>
      <c r="AA628" s="14"/>
    </row>
    <row r="629" spans="1:27" ht="15" customHeight="1" x14ac:dyDescent="0.25">
      <c r="A629" s="182" t="s">
        <v>223</v>
      </c>
      <c r="B629" s="14"/>
      <c r="C629" s="14">
        <f t="shared" ref="C629:Z629" ca="1" si="139">INDIRECT(ADDRESS(604,COLUMN()))+INDIRECT(ADDRESS(605,COLUMN()))+INDIRECT(ADDRESS(606,COLUMN()))+INDIRECT(ADDRESS(607,COLUMN()))+INDIRECT(ADDRESS(608,COLUMN()))+INDIRECT(ADDRESS(609,COLUMN()))+INDIRECT(ADDRESS(610,COLUMN()))+INDIRECT(ADDRESS(611,COLUMN()))+INDIRECT(ADDRESS(612,COLUMN()))+INDIRECT(ADDRESS(613,COLUMN()))+INDIRECT(ADDRESS(614,COLUMN()))+INDIRECT(ADDRESS(615,COLUMN()))+INDIRECT(ADDRESS(616,COLUMN()))+INDIRECT(ADDRESS(617,COLUMN()))+INDIRECT(ADDRESS(618,COLUMN()))+INDIRECT(ADDRESS(619,COLUMN()))+INDIRECT(ADDRESS(620,COLUMN()))+INDIRECT(ADDRESS(621,COLUMN()))+INDIRECT(ADDRESS(622,COLUMN()))+INDIRECT(ADDRESS(623,COLUMN()))+INDIRECT(ADDRESS(624,COLUMN()))+INDIRECT(ADDRESS(625,COLUMN()))+INDIRECT(ADDRESS(626,COLUMN()))+INDIRECT(ADDRESS(627,COLUMN()))+INDIRECT(ADDRESS(628,COLUMN()))</f>
        <v>258</v>
      </c>
      <c r="D629" s="14" t="e">
        <f t="shared" ca="1" si="139"/>
        <v>#VALUE!</v>
      </c>
      <c r="E629" s="14" t="e">
        <f t="shared" ca="1" si="139"/>
        <v>#VALUE!</v>
      </c>
      <c r="F629" s="14">
        <f t="shared" ca="1" si="139"/>
        <v>3316</v>
      </c>
      <c r="G629" s="14">
        <f t="shared" ca="1" si="139"/>
        <v>291</v>
      </c>
      <c r="H629" s="14">
        <f t="shared" ca="1" si="139"/>
        <v>211</v>
      </c>
      <c r="I629" s="14">
        <f t="shared" ca="1" si="139"/>
        <v>89</v>
      </c>
      <c r="J629" s="14">
        <f t="shared" ca="1" si="139"/>
        <v>591</v>
      </c>
      <c r="K629" s="14">
        <f t="shared" ca="1" si="139"/>
        <v>8047</v>
      </c>
      <c r="L629" s="14">
        <f t="shared" ca="1" si="139"/>
        <v>3945</v>
      </c>
      <c r="M629" s="14">
        <f t="shared" ca="1" si="139"/>
        <v>5356</v>
      </c>
      <c r="N629" s="14">
        <f t="shared" ca="1" si="139"/>
        <v>2619</v>
      </c>
      <c r="O629" s="14">
        <f t="shared" ca="1" si="139"/>
        <v>2258</v>
      </c>
      <c r="P629" s="14">
        <f t="shared" ca="1" si="139"/>
        <v>1274</v>
      </c>
      <c r="Q629" s="320">
        <f t="shared" ca="1" si="139"/>
        <v>15661</v>
      </c>
      <c r="R629" s="14">
        <f t="shared" ca="1" si="139"/>
        <v>7838</v>
      </c>
      <c r="S629" s="14">
        <f t="shared" ca="1" si="139"/>
        <v>290</v>
      </c>
      <c r="T629" s="14">
        <f t="shared" ca="1" si="139"/>
        <v>277</v>
      </c>
      <c r="U629" s="14">
        <f t="shared" ca="1" si="139"/>
        <v>383</v>
      </c>
      <c r="V629" s="14">
        <f t="shared" ca="1" si="139"/>
        <v>265</v>
      </c>
      <c r="W629" s="14">
        <f t="shared" ca="1" si="139"/>
        <v>113</v>
      </c>
      <c r="X629" s="14">
        <f t="shared" ca="1" si="139"/>
        <v>78</v>
      </c>
      <c r="Y629" s="14">
        <f t="shared" ca="1" si="139"/>
        <v>786</v>
      </c>
      <c r="Z629" s="14">
        <f t="shared" ca="1" si="139"/>
        <v>620</v>
      </c>
      <c r="AA629" s="14"/>
    </row>
    <row r="630" spans="1:27" ht="15" customHeight="1" x14ac:dyDescent="0.25">
      <c r="A630" s="182" t="s">
        <v>224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320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5" customHeight="1" x14ac:dyDescent="0.25">
      <c r="A631" s="182" t="s">
        <v>225</v>
      </c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320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5" customHeight="1" x14ac:dyDescent="0.25">
      <c r="A632" s="183"/>
      <c r="B632" s="183" t="s">
        <v>728</v>
      </c>
      <c r="C632" s="183">
        <v>5</v>
      </c>
      <c r="D632" s="183" t="s">
        <v>196</v>
      </c>
      <c r="E632" s="183" t="s">
        <v>754</v>
      </c>
      <c r="F632" s="183">
        <v>180</v>
      </c>
      <c r="G632" s="183">
        <v>5</v>
      </c>
      <c r="H632" s="183"/>
      <c r="I632" s="183"/>
      <c r="J632" s="183">
        <f ca="1">INDIRECT(CONCATENATE("G", ROW())) + INDIRECT(CONCATENATE("H", ROW())) + INDIRECT(CONCATENATE("I", ROW()))</f>
        <v>5</v>
      </c>
      <c r="K632" s="183">
        <v>89</v>
      </c>
      <c r="L632" s="183">
        <v>55</v>
      </c>
      <c r="M632" s="183"/>
      <c r="N632" s="183"/>
      <c r="O632" s="183"/>
      <c r="P632" s="183"/>
      <c r="Q632" s="329">
        <f ca="1">INDIRECT(CONCATENATE("K", ROW())) + INDIRECT(CONCATENATE("M", ROW())) + INDIRECT(CONCATENATE("O", ROW()))</f>
        <v>89</v>
      </c>
      <c r="R632" s="183">
        <f ca="1">INDIRECT(CONCATENATE("L", ROW())) + INDIRECT(CONCATENATE("N", ROW())) + INDIRECT(CONCATENATE("P", ROW()))</f>
        <v>55</v>
      </c>
      <c r="S632" s="183">
        <v>6</v>
      </c>
      <c r="T632" s="183">
        <v>6</v>
      </c>
      <c r="U632" s="183"/>
      <c r="V632" s="183"/>
      <c r="W632" s="183"/>
      <c r="X632" s="183"/>
      <c r="Y632" s="183">
        <f ca="1">INDIRECT(CONCATENATE("S", ROW())) + INDIRECT(CONCATENATE("U", ROW())) + INDIRECT(CONCATENATE("W", ROW()))</f>
        <v>6</v>
      </c>
      <c r="Z632" s="183">
        <f ca="1">INDIRECT(CONCATENATE("T", ROW())) + INDIRECT(CONCATENATE("V", ROW())) + INDIRECT(CONCATENATE("X", ROW()))</f>
        <v>6</v>
      </c>
      <c r="AA632" s="14"/>
    </row>
    <row r="633" spans="1:27" ht="15" customHeight="1" x14ac:dyDescent="0.25">
      <c r="A633" s="182" t="s">
        <v>229</v>
      </c>
      <c r="B633" s="14"/>
      <c r="C633" s="14">
        <f t="shared" ref="C633:Z633" ca="1" si="140">INDIRECT(ADDRESS(632,COLUMN()))</f>
        <v>5</v>
      </c>
      <c r="D633" s="14" t="str">
        <f t="shared" ca="1" si="140"/>
        <v>С</v>
      </c>
      <c r="E633" s="14" t="str">
        <f t="shared" ca="1" si="140"/>
        <v>Хэнтий аймгийн Бор-Өндөр сумын их ирээдүй бага сургууль</v>
      </c>
      <c r="F633" s="14">
        <f t="shared" ca="1" si="140"/>
        <v>180</v>
      </c>
      <c r="G633" s="14">
        <f t="shared" ca="1" si="140"/>
        <v>5</v>
      </c>
      <c r="H633" s="14">
        <f t="shared" ca="1" si="140"/>
        <v>0</v>
      </c>
      <c r="I633" s="14">
        <f t="shared" ca="1" si="140"/>
        <v>0</v>
      </c>
      <c r="J633" s="14">
        <f t="shared" ca="1" si="140"/>
        <v>5</v>
      </c>
      <c r="K633" s="14">
        <f t="shared" ca="1" si="140"/>
        <v>89</v>
      </c>
      <c r="L633" s="14">
        <f t="shared" ca="1" si="140"/>
        <v>55</v>
      </c>
      <c r="M633" s="14">
        <f t="shared" ca="1" si="140"/>
        <v>0</v>
      </c>
      <c r="N633" s="14">
        <f t="shared" ca="1" si="140"/>
        <v>0</v>
      </c>
      <c r="O633" s="14">
        <f t="shared" ca="1" si="140"/>
        <v>0</v>
      </c>
      <c r="P633" s="14">
        <f t="shared" ca="1" si="140"/>
        <v>0</v>
      </c>
      <c r="Q633" s="320">
        <f t="shared" ca="1" si="140"/>
        <v>89</v>
      </c>
      <c r="R633" s="14">
        <f t="shared" ca="1" si="140"/>
        <v>55</v>
      </c>
      <c r="S633" s="14">
        <f t="shared" ca="1" si="140"/>
        <v>6</v>
      </c>
      <c r="T633" s="14">
        <f t="shared" ca="1" si="140"/>
        <v>6</v>
      </c>
      <c r="U633" s="14">
        <f t="shared" ca="1" si="140"/>
        <v>0</v>
      </c>
      <c r="V633" s="14">
        <f t="shared" ca="1" si="140"/>
        <v>0</v>
      </c>
      <c r="W633" s="14">
        <f t="shared" ca="1" si="140"/>
        <v>0</v>
      </c>
      <c r="X633" s="14">
        <f t="shared" ca="1" si="140"/>
        <v>0</v>
      </c>
      <c r="Y633" s="14">
        <f t="shared" ca="1" si="140"/>
        <v>6</v>
      </c>
      <c r="Z633" s="14">
        <f t="shared" ca="1" si="140"/>
        <v>6</v>
      </c>
      <c r="AA633" s="14"/>
    </row>
    <row r="634" spans="1:27" ht="15" customHeight="1" x14ac:dyDescent="0.25">
      <c r="A634" s="182" t="s">
        <v>755</v>
      </c>
      <c r="B634" s="14"/>
      <c r="C634" s="14">
        <f t="shared" ref="C634:Z634" ca="1" si="141">INDIRECT(ADDRESS(604,COLUMN()))+INDIRECT(ADDRESS(605,COLUMN()))+INDIRECT(ADDRESS(606,COLUMN()))+INDIRECT(ADDRESS(607,COLUMN()))+INDIRECT(ADDRESS(608,COLUMN()))+INDIRECT(ADDRESS(609,COLUMN()))+INDIRECT(ADDRESS(610,COLUMN()))+INDIRECT(ADDRESS(611,COLUMN()))+INDIRECT(ADDRESS(612,COLUMN()))+INDIRECT(ADDRESS(613,COLUMN()))+INDIRECT(ADDRESS(614,COLUMN()))+INDIRECT(ADDRESS(615,COLUMN()))+INDIRECT(ADDRESS(616,COLUMN()))+INDIRECT(ADDRESS(617,COLUMN()))+INDIRECT(ADDRESS(618,COLUMN()))+INDIRECT(ADDRESS(619,COLUMN()))+INDIRECT(ADDRESS(620,COLUMN()))+INDIRECT(ADDRESS(621,COLUMN()))+INDIRECT(ADDRESS(622,COLUMN()))+INDIRECT(ADDRESS(623,COLUMN()))+INDIRECT(ADDRESS(624,COLUMN()))+INDIRECT(ADDRESS(625,COLUMN()))+INDIRECT(ADDRESS(626,COLUMN()))+INDIRECT(ADDRESS(627,COLUMN()))+INDIRECT(ADDRESS(628,COLUMN()))+INDIRECT(ADDRESS(632,COLUMN()))</f>
        <v>263</v>
      </c>
      <c r="D634" s="14" t="e">
        <f t="shared" ca="1" si="141"/>
        <v>#VALUE!</v>
      </c>
      <c r="E634" s="14" t="e">
        <f t="shared" ca="1" si="141"/>
        <v>#VALUE!</v>
      </c>
      <c r="F634" s="14">
        <f t="shared" ca="1" si="141"/>
        <v>3496</v>
      </c>
      <c r="G634" s="14">
        <f t="shared" ca="1" si="141"/>
        <v>296</v>
      </c>
      <c r="H634" s="14">
        <f t="shared" ca="1" si="141"/>
        <v>211</v>
      </c>
      <c r="I634" s="14">
        <f t="shared" ca="1" si="141"/>
        <v>89</v>
      </c>
      <c r="J634" s="14">
        <f t="shared" ca="1" si="141"/>
        <v>596</v>
      </c>
      <c r="K634" s="14">
        <f t="shared" ca="1" si="141"/>
        <v>8136</v>
      </c>
      <c r="L634" s="14">
        <f t="shared" ca="1" si="141"/>
        <v>4000</v>
      </c>
      <c r="M634" s="14">
        <f t="shared" ca="1" si="141"/>
        <v>5356</v>
      </c>
      <c r="N634" s="14">
        <f t="shared" ca="1" si="141"/>
        <v>2619</v>
      </c>
      <c r="O634" s="14">
        <f t="shared" ca="1" si="141"/>
        <v>2258</v>
      </c>
      <c r="P634" s="14">
        <f t="shared" ca="1" si="141"/>
        <v>1274</v>
      </c>
      <c r="Q634" s="320">
        <f t="shared" ca="1" si="141"/>
        <v>15750</v>
      </c>
      <c r="R634" s="14">
        <f t="shared" ca="1" si="141"/>
        <v>7893</v>
      </c>
      <c r="S634" s="14">
        <f t="shared" ca="1" si="141"/>
        <v>296</v>
      </c>
      <c r="T634" s="14">
        <f t="shared" ca="1" si="141"/>
        <v>283</v>
      </c>
      <c r="U634" s="14">
        <f t="shared" ca="1" si="141"/>
        <v>383</v>
      </c>
      <c r="V634" s="14">
        <f t="shared" ca="1" si="141"/>
        <v>265</v>
      </c>
      <c r="W634" s="14">
        <f t="shared" ca="1" si="141"/>
        <v>113</v>
      </c>
      <c r="X634" s="14">
        <f t="shared" ca="1" si="141"/>
        <v>78</v>
      </c>
      <c r="Y634" s="14">
        <f t="shared" ca="1" si="141"/>
        <v>792</v>
      </c>
      <c r="Z634" s="14">
        <f t="shared" ca="1" si="141"/>
        <v>626</v>
      </c>
      <c r="AA634" s="14"/>
    </row>
    <row r="635" spans="1:27" ht="15" customHeight="1" x14ac:dyDescent="0.25">
      <c r="A635" s="182" t="s">
        <v>224</v>
      </c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320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5" customHeight="1" x14ac:dyDescent="0.25">
      <c r="A636" s="182" t="s">
        <v>756</v>
      </c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320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5" customHeight="1" x14ac:dyDescent="0.25">
      <c r="A637" s="182" t="s">
        <v>188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320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5" customHeight="1" x14ac:dyDescent="0.25">
      <c r="A638" s="183"/>
      <c r="B638" s="183" t="s">
        <v>757</v>
      </c>
      <c r="C638" s="183">
        <v>12</v>
      </c>
      <c r="D638" s="183" t="s">
        <v>190</v>
      </c>
      <c r="E638" s="183" t="s">
        <v>758</v>
      </c>
      <c r="F638" s="183"/>
      <c r="G638" s="183">
        <v>17</v>
      </c>
      <c r="H638" s="183">
        <v>11</v>
      </c>
      <c r="I638" s="183">
        <v>4</v>
      </c>
      <c r="J638" s="183">
        <f t="shared" ref="J638:J647" ca="1" si="142">INDIRECT(CONCATENATE("G", ROW())) + INDIRECT(CONCATENATE("H", ROW())) + INDIRECT(CONCATENATE("I", ROW()))</f>
        <v>32</v>
      </c>
      <c r="K638" s="183">
        <v>512</v>
      </c>
      <c r="L638" s="183">
        <v>227</v>
      </c>
      <c r="M638" s="183">
        <v>309</v>
      </c>
      <c r="N638" s="183">
        <v>150</v>
      </c>
      <c r="O638" s="183">
        <v>107</v>
      </c>
      <c r="P638" s="183">
        <v>60</v>
      </c>
      <c r="Q638" s="329">
        <f t="shared" ref="Q638:Q647" ca="1" si="143">INDIRECT(CONCATENATE("K", ROW())) + INDIRECT(CONCATENATE("M", ROW())) + INDIRECT(CONCATENATE("O", ROW()))</f>
        <v>928</v>
      </c>
      <c r="R638" s="183">
        <f t="shared" ref="R638:R647" ca="1" si="144">INDIRECT(CONCATENATE("L", ROW())) + INDIRECT(CONCATENATE("N", ROW())) + INDIRECT(CONCATENATE("P", ROW()))</f>
        <v>437</v>
      </c>
      <c r="S638" s="183">
        <v>17</v>
      </c>
      <c r="T638" s="183">
        <v>15</v>
      </c>
      <c r="U638" s="183">
        <v>23</v>
      </c>
      <c r="V638" s="183">
        <v>17</v>
      </c>
      <c r="W638" s="183">
        <v>9</v>
      </c>
      <c r="X638" s="183">
        <v>8</v>
      </c>
      <c r="Y638" s="183">
        <f t="shared" ref="Y638:Y654" ca="1" si="145">INDIRECT(CONCATENATE("S", ROW())) + INDIRECT(CONCATENATE("U", ROW())) + INDIRECT(CONCATENATE("W", ROW()))</f>
        <v>49</v>
      </c>
      <c r="Z638" s="183">
        <f t="shared" ref="Z638:Z654" ca="1" si="146">INDIRECT(CONCATENATE("T", ROW())) + INDIRECT(CONCATENATE("V", ROW())) + INDIRECT(CONCATENATE("X", ROW()))</f>
        <v>40</v>
      </c>
      <c r="AA638" s="14"/>
    </row>
    <row r="639" spans="1:27" ht="15" customHeight="1" x14ac:dyDescent="0.25">
      <c r="A639" s="183"/>
      <c r="B639" s="183" t="s">
        <v>757</v>
      </c>
      <c r="C639" s="183">
        <v>12</v>
      </c>
      <c r="D639" s="183" t="s">
        <v>196</v>
      </c>
      <c r="E639" s="183" t="s">
        <v>759</v>
      </c>
      <c r="F639" s="183">
        <v>70</v>
      </c>
      <c r="G639" s="183">
        <v>20</v>
      </c>
      <c r="H639" s="183">
        <v>16</v>
      </c>
      <c r="I639" s="183">
        <v>8</v>
      </c>
      <c r="J639" s="183">
        <f t="shared" ca="1" si="142"/>
        <v>44</v>
      </c>
      <c r="K639" s="183">
        <v>620</v>
      </c>
      <c r="L639" s="183">
        <v>304</v>
      </c>
      <c r="M639" s="183">
        <v>474</v>
      </c>
      <c r="N639" s="183">
        <v>245</v>
      </c>
      <c r="O639" s="183">
        <v>189</v>
      </c>
      <c r="P639" s="183">
        <v>112</v>
      </c>
      <c r="Q639" s="329">
        <f t="shared" ca="1" si="143"/>
        <v>1283</v>
      </c>
      <c r="R639" s="183">
        <f t="shared" ca="1" si="144"/>
        <v>661</v>
      </c>
      <c r="S639" s="183">
        <v>20</v>
      </c>
      <c r="T639" s="183">
        <v>20</v>
      </c>
      <c r="U639" s="183">
        <v>4</v>
      </c>
      <c r="V639" s="183">
        <v>4</v>
      </c>
      <c r="W639" s="183">
        <v>37</v>
      </c>
      <c r="X639" s="183">
        <v>29</v>
      </c>
      <c r="Y639" s="183">
        <f t="shared" ca="1" si="145"/>
        <v>61</v>
      </c>
      <c r="Z639" s="183">
        <f t="shared" ca="1" si="146"/>
        <v>53</v>
      </c>
      <c r="AA639" s="14"/>
    </row>
    <row r="640" spans="1:27" ht="15" customHeight="1" x14ac:dyDescent="0.25">
      <c r="A640" s="183"/>
      <c r="B640" s="183" t="s">
        <v>757</v>
      </c>
      <c r="C640" s="183">
        <v>12</v>
      </c>
      <c r="D640" s="183" t="s">
        <v>190</v>
      </c>
      <c r="E640" s="183" t="s">
        <v>760</v>
      </c>
      <c r="F640" s="183"/>
      <c r="G640" s="183">
        <v>18</v>
      </c>
      <c r="H640" s="183">
        <v>12</v>
      </c>
      <c r="I640" s="183">
        <v>5</v>
      </c>
      <c r="J640" s="183">
        <f t="shared" ca="1" si="142"/>
        <v>35</v>
      </c>
      <c r="K640" s="183">
        <v>589</v>
      </c>
      <c r="L640" s="183">
        <v>281</v>
      </c>
      <c r="M640" s="183">
        <v>355</v>
      </c>
      <c r="N640" s="183">
        <v>169</v>
      </c>
      <c r="O640" s="183">
        <v>141</v>
      </c>
      <c r="P640" s="183">
        <v>77</v>
      </c>
      <c r="Q640" s="329">
        <f t="shared" ca="1" si="143"/>
        <v>1085</v>
      </c>
      <c r="R640" s="183">
        <f t="shared" ca="1" si="144"/>
        <v>527</v>
      </c>
      <c r="S640" s="183">
        <v>18</v>
      </c>
      <c r="T640" s="183">
        <v>18</v>
      </c>
      <c r="U640" s="183">
        <v>24</v>
      </c>
      <c r="V640" s="183">
        <v>17</v>
      </c>
      <c r="W640" s="183">
        <v>15</v>
      </c>
      <c r="X640" s="183">
        <v>12</v>
      </c>
      <c r="Y640" s="183">
        <f t="shared" ca="1" si="145"/>
        <v>57</v>
      </c>
      <c r="Z640" s="183">
        <f t="shared" ca="1" si="146"/>
        <v>47</v>
      </c>
      <c r="AA640" s="14"/>
    </row>
    <row r="641" spans="1:27" ht="15" customHeight="1" x14ac:dyDescent="0.25">
      <c r="A641" s="183"/>
      <c r="B641" s="183" t="s">
        <v>757</v>
      </c>
      <c r="C641" s="183">
        <v>12</v>
      </c>
      <c r="D641" s="183" t="s">
        <v>196</v>
      </c>
      <c r="E641" s="183" t="s">
        <v>761</v>
      </c>
      <c r="F641" s="183">
        <v>55</v>
      </c>
      <c r="G641" s="183">
        <v>7</v>
      </c>
      <c r="H641" s="183">
        <v>4</v>
      </c>
      <c r="I641" s="183">
        <v>3</v>
      </c>
      <c r="J641" s="183">
        <f t="shared" ca="1" si="142"/>
        <v>14</v>
      </c>
      <c r="K641" s="183">
        <v>183</v>
      </c>
      <c r="L641" s="183">
        <v>82</v>
      </c>
      <c r="M641" s="183">
        <v>99</v>
      </c>
      <c r="N641" s="183">
        <v>39</v>
      </c>
      <c r="O641" s="183">
        <v>43</v>
      </c>
      <c r="P641" s="183">
        <v>21</v>
      </c>
      <c r="Q641" s="329">
        <f t="shared" ca="1" si="143"/>
        <v>325</v>
      </c>
      <c r="R641" s="183">
        <f t="shared" ca="1" si="144"/>
        <v>142</v>
      </c>
      <c r="S641" s="183">
        <v>7</v>
      </c>
      <c r="T641" s="183">
        <v>7</v>
      </c>
      <c r="U641" s="183">
        <v>13</v>
      </c>
      <c r="V641" s="183">
        <v>11</v>
      </c>
      <c r="W641" s="183">
        <v>3</v>
      </c>
      <c r="X641" s="183">
        <v>3</v>
      </c>
      <c r="Y641" s="183">
        <f t="shared" ca="1" si="145"/>
        <v>23</v>
      </c>
      <c r="Z641" s="183">
        <f t="shared" ca="1" si="146"/>
        <v>21</v>
      </c>
      <c r="AA641" s="14"/>
    </row>
    <row r="642" spans="1:27" ht="15" customHeight="1" x14ac:dyDescent="0.25">
      <c r="A642" s="183"/>
      <c r="B642" s="183" t="s">
        <v>757</v>
      </c>
      <c r="C642" s="183">
        <v>12</v>
      </c>
      <c r="D642" s="183" t="s">
        <v>196</v>
      </c>
      <c r="E642" s="183" t="s">
        <v>762</v>
      </c>
      <c r="F642" s="183">
        <v>45</v>
      </c>
      <c r="G642" s="183">
        <v>9</v>
      </c>
      <c r="H642" s="183">
        <v>7</v>
      </c>
      <c r="I642" s="183">
        <v>3</v>
      </c>
      <c r="J642" s="183">
        <f t="shared" ca="1" si="142"/>
        <v>19</v>
      </c>
      <c r="K642" s="183">
        <v>210</v>
      </c>
      <c r="L642" s="183">
        <v>96</v>
      </c>
      <c r="M642" s="183">
        <v>134</v>
      </c>
      <c r="N642" s="183">
        <v>61</v>
      </c>
      <c r="O642" s="183">
        <v>46</v>
      </c>
      <c r="P642" s="183">
        <v>25</v>
      </c>
      <c r="Q642" s="329">
        <f t="shared" ca="1" si="143"/>
        <v>390</v>
      </c>
      <c r="R642" s="183">
        <f t="shared" ca="1" si="144"/>
        <v>182</v>
      </c>
      <c r="S642" s="183">
        <v>9</v>
      </c>
      <c r="T642" s="183">
        <v>9</v>
      </c>
      <c r="U642" s="183">
        <v>11</v>
      </c>
      <c r="V642" s="183">
        <v>7</v>
      </c>
      <c r="W642" s="183">
        <v>4</v>
      </c>
      <c r="X642" s="183">
        <v>4</v>
      </c>
      <c r="Y642" s="183">
        <f t="shared" ca="1" si="145"/>
        <v>24</v>
      </c>
      <c r="Z642" s="183">
        <f t="shared" ca="1" si="146"/>
        <v>20</v>
      </c>
      <c r="AA642" s="14"/>
    </row>
    <row r="643" spans="1:27" ht="15" customHeight="1" x14ac:dyDescent="0.25">
      <c r="A643" s="183"/>
      <c r="B643" s="183" t="s">
        <v>757</v>
      </c>
      <c r="C643" s="183">
        <v>12</v>
      </c>
      <c r="D643" s="183" t="s">
        <v>190</v>
      </c>
      <c r="E643" s="183" t="s">
        <v>763</v>
      </c>
      <c r="F643" s="183"/>
      <c r="G643" s="183">
        <v>30</v>
      </c>
      <c r="H643" s="183">
        <v>19</v>
      </c>
      <c r="I643" s="183">
        <v>10</v>
      </c>
      <c r="J643" s="183">
        <f t="shared" ca="1" si="142"/>
        <v>59</v>
      </c>
      <c r="K643" s="183">
        <v>1197</v>
      </c>
      <c r="L643" s="183">
        <v>596</v>
      </c>
      <c r="M643" s="183">
        <v>670</v>
      </c>
      <c r="N643" s="183">
        <v>334</v>
      </c>
      <c r="O643" s="183">
        <v>262</v>
      </c>
      <c r="P643" s="183">
        <v>138</v>
      </c>
      <c r="Q643" s="329">
        <f t="shared" ca="1" si="143"/>
        <v>2129</v>
      </c>
      <c r="R643" s="183">
        <f t="shared" ca="1" si="144"/>
        <v>1068</v>
      </c>
      <c r="S643" s="183">
        <v>30</v>
      </c>
      <c r="T643" s="183">
        <v>28</v>
      </c>
      <c r="U643" s="183">
        <v>37</v>
      </c>
      <c r="V643" s="183">
        <v>28</v>
      </c>
      <c r="W643" s="183">
        <v>17</v>
      </c>
      <c r="X643" s="183">
        <v>13</v>
      </c>
      <c r="Y643" s="183">
        <f t="shared" ca="1" si="145"/>
        <v>84</v>
      </c>
      <c r="Z643" s="183">
        <f t="shared" ca="1" si="146"/>
        <v>69</v>
      </c>
      <c r="AA643" s="14"/>
    </row>
    <row r="644" spans="1:27" ht="15" customHeight="1" x14ac:dyDescent="0.25">
      <c r="A644" s="183"/>
      <c r="B644" s="183" t="s">
        <v>757</v>
      </c>
      <c r="C644" s="183">
        <v>12</v>
      </c>
      <c r="D644" s="183" t="s">
        <v>202</v>
      </c>
      <c r="E644" s="183" t="s">
        <v>764</v>
      </c>
      <c r="F644" s="183">
        <v>42</v>
      </c>
      <c r="G644" s="183">
        <v>6</v>
      </c>
      <c r="H644" s="183">
        <v>4</v>
      </c>
      <c r="I644" s="183">
        <v>3</v>
      </c>
      <c r="J644" s="183">
        <f t="shared" ca="1" si="142"/>
        <v>13</v>
      </c>
      <c r="K644" s="183">
        <v>144</v>
      </c>
      <c r="L644" s="183">
        <v>73</v>
      </c>
      <c r="M644" s="183">
        <v>102</v>
      </c>
      <c r="N644" s="183">
        <v>46</v>
      </c>
      <c r="O644" s="183">
        <v>46</v>
      </c>
      <c r="P644" s="183">
        <v>23</v>
      </c>
      <c r="Q644" s="329">
        <f t="shared" ca="1" si="143"/>
        <v>292</v>
      </c>
      <c r="R644" s="183">
        <f t="shared" ca="1" si="144"/>
        <v>142</v>
      </c>
      <c r="S644" s="183">
        <v>5</v>
      </c>
      <c r="T644" s="183">
        <v>5</v>
      </c>
      <c r="U644" s="183">
        <v>9</v>
      </c>
      <c r="V644" s="183">
        <v>7</v>
      </c>
      <c r="W644" s="183">
        <v>5</v>
      </c>
      <c r="X644" s="183">
        <v>4</v>
      </c>
      <c r="Y644" s="183">
        <f t="shared" ca="1" si="145"/>
        <v>19</v>
      </c>
      <c r="Z644" s="183">
        <f t="shared" ca="1" si="146"/>
        <v>16</v>
      </c>
      <c r="AA644" s="14"/>
    </row>
    <row r="645" spans="1:27" s="317" customFormat="1" ht="15" customHeight="1" x14ac:dyDescent="0.25">
      <c r="A645" s="318"/>
      <c r="B645" s="318" t="s">
        <v>757</v>
      </c>
      <c r="C645" s="318">
        <v>12</v>
      </c>
      <c r="D645" s="318" t="s">
        <v>196</v>
      </c>
      <c r="E645" s="318" t="s">
        <v>765</v>
      </c>
      <c r="F645" s="318">
        <v>22</v>
      </c>
      <c r="G645" s="318">
        <v>8</v>
      </c>
      <c r="H645" s="318">
        <v>6</v>
      </c>
      <c r="I645" s="318">
        <v>3</v>
      </c>
      <c r="J645" s="318">
        <f t="shared" ca="1" si="142"/>
        <v>17</v>
      </c>
      <c r="K645" s="318">
        <v>178</v>
      </c>
      <c r="L645" s="318">
        <v>72</v>
      </c>
      <c r="M645" s="318">
        <v>151</v>
      </c>
      <c r="N645" s="318">
        <v>72</v>
      </c>
      <c r="O645" s="318">
        <v>67</v>
      </c>
      <c r="P645" s="318">
        <v>35</v>
      </c>
      <c r="Q645" s="329">
        <f t="shared" ca="1" si="143"/>
        <v>396</v>
      </c>
      <c r="R645" s="318">
        <f t="shared" ca="1" si="144"/>
        <v>179</v>
      </c>
      <c r="S645" s="318">
        <v>10</v>
      </c>
      <c r="T645" s="318">
        <v>10</v>
      </c>
      <c r="U645" s="318">
        <v>10</v>
      </c>
      <c r="V645" s="318">
        <v>8</v>
      </c>
      <c r="W645" s="318">
        <v>11</v>
      </c>
      <c r="X645" s="318">
        <v>10</v>
      </c>
      <c r="Y645" s="318">
        <f t="shared" ca="1" si="145"/>
        <v>31</v>
      </c>
      <c r="Z645" s="318">
        <f t="shared" ca="1" si="146"/>
        <v>28</v>
      </c>
      <c r="AA645" s="316"/>
    </row>
    <row r="646" spans="1:27" ht="15" customHeight="1" x14ac:dyDescent="0.25">
      <c r="A646" s="183"/>
      <c r="B646" s="183" t="s">
        <v>757</v>
      </c>
      <c r="C646" s="183">
        <v>12</v>
      </c>
      <c r="D646" s="183" t="s">
        <v>190</v>
      </c>
      <c r="E646" s="183" t="s">
        <v>766</v>
      </c>
      <c r="F646" s="183"/>
      <c r="G646" s="183">
        <v>26</v>
      </c>
      <c r="H646" s="183">
        <v>20</v>
      </c>
      <c r="I646" s="183">
        <v>12</v>
      </c>
      <c r="J646" s="183">
        <f t="shared" ca="1" si="142"/>
        <v>58</v>
      </c>
      <c r="K646" s="183">
        <v>1044</v>
      </c>
      <c r="L646" s="183">
        <v>522</v>
      </c>
      <c r="M646" s="183">
        <v>718</v>
      </c>
      <c r="N646" s="183">
        <v>375</v>
      </c>
      <c r="O646" s="183">
        <v>346</v>
      </c>
      <c r="P646" s="183">
        <v>198</v>
      </c>
      <c r="Q646" s="329">
        <f t="shared" ca="1" si="143"/>
        <v>2108</v>
      </c>
      <c r="R646" s="183">
        <f t="shared" ca="1" si="144"/>
        <v>1095</v>
      </c>
      <c r="S646" s="183">
        <v>26</v>
      </c>
      <c r="T646" s="183">
        <v>25</v>
      </c>
      <c r="U646" s="183">
        <v>39</v>
      </c>
      <c r="V646" s="183">
        <v>32</v>
      </c>
      <c r="W646" s="183">
        <v>23</v>
      </c>
      <c r="X646" s="183">
        <v>18</v>
      </c>
      <c r="Y646" s="183">
        <f t="shared" ca="1" si="145"/>
        <v>88</v>
      </c>
      <c r="Z646" s="183">
        <f t="shared" ca="1" si="146"/>
        <v>75</v>
      </c>
      <c r="AA646" s="14"/>
    </row>
    <row r="647" spans="1:27" ht="15" customHeight="1" x14ac:dyDescent="0.25">
      <c r="A647" s="183"/>
      <c r="B647" s="183" t="s">
        <v>757</v>
      </c>
      <c r="C647" s="183">
        <v>12</v>
      </c>
      <c r="D647" s="183" t="s">
        <v>190</v>
      </c>
      <c r="E647" s="183" t="s">
        <v>767</v>
      </c>
      <c r="F647" s="183"/>
      <c r="G647" s="183">
        <v>20</v>
      </c>
      <c r="H647" s="183">
        <v>14</v>
      </c>
      <c r="I647" s="183">
        <v>8</v>
      </c>
      <c r="J647" s="183">
        <f t="shared" ca="1" si="142"/>
        <v>42</v>
      </c>
      <c r="K647" s="183">
        <v>597</v>
      </c>
      <c r="L647" s="183">
        <v>290</v>
      </c>
      <c r="M647" s="183">
        <v>388</v>
      </c>
      <c r="N647" s="183">
        <v>197</v>
      </c>
      <c r="O647" s="183">
        <v>196</v>
      </c>
      <c r="P647" s="183">
        <v>104</v>
      </c>
      <c r="Q647" s="329">
        <f t="shared" ca="1" si="143"/>
        <v>1181</v>
      </c>
      <c r="R647" s="183">
        <f t="shared" ca="1" si="144"/>
        <v>591</v>
      </c>
      <c r="S647" s="183">
        <v>20</v>
      </c>
      <c r="T647" s="183">
        <v>15</v>
      </c>
      <c r="U647" s="183">
        <v>23</v>
      </c>
      <c r="V647" s="183">
        <v>19</v>
      </c>
      <c r="W647" s="183">
        <v>22</v>
      </c>
      <c r="X647" s="183">
        <v>17</v>
      </c>
      <c r="Y647" s="183">
        <f t="shared" ca="1" si="145"/>
        <v>65</v>
      </c>
      <c r="Z647" s="183">
        <f t="shared" ca="1" si="146"/>
        <v>51</v>
      </c>
      <c r="AA647" s="14"/>
    </row>
    <row r="648" spans="1:27" ht="15" customHeight="1" x14ac:dyDescent="0.25">
      <c r="A648" s="183"/>
      <c r="B648" s="183" t="s">
        <v>757</v>
      </c>
      <c r="C648" s="183">
        <v>12</v>
      </c>
      <c r="D648" s="183" t="s">
        <v>190</v>
      </c>
      <c r="E648" s="183" t="s">
        <v>768</v>
      </c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329"/>
      <c r="R648" s="183"/>
      <c r="S648" s="183"/>
      <c r="T648" s="183"/>
      <c r="U648" s="183"/>
      <c r="V648" s="183"/>
      <c r="W648" s="183">
        <v>4</v>
      </c>
      <c r="X648" s="183">
        <v>3</v>
      </c>
      <c r="Y648" s="183">
        <f t="shared" ca="1" si="145"/>
        <v>4</v>
      </c>
      <c r="Z648" s="183">
        <f t="shared" ca="1" si="146"/>
        <v>3</v>
      </c>
      <c r="AA648" s="14"/>
    </row>
    <row r="649" spans="1:27" ht="15" customHeight="1" x14ac:dyDescent="0.25">
      <c r="A649" s="183"/>
      <c r="B649" s="183" t="s">
        <v>757</v>
      </c>
      <c r="C649" s="183">
        <v>12</v>
      </c>
      <c r="D649" s="183" t="s">
        <v>190</v>
      </c>
      <c r="E649" s="183" t="s">
        <v>769</v>
      </c>
      <c r="F649" s="183"/>
      <c r="G649" s="183">
        <v>23</v>
      </c>
      <c r="H649" s="183">
        <v>16</v>
      </c>
      <c r="I649" s="183">
        <v>10</v>
      </c>
      <c r="J649" s="183">
        <f t="shared" ref="J649:J654" ca="1" si="147">INDIRECT(CONCATENATE("G", ROW())) + INDIRECT(CONCATENATE("H", ROW())) + INDIRECT(CONCATENATE("I", ROW()))</f>
        <v>49</v>
      </c>
      <c r="K649" s="183">
        <v>811</v>
      </c>
      <c r="L649" s="183">
        <v>385</v>
      </c>
      <c r="M649" s="183">
        <v>505</v>
      </c>
      <c r="N649" s="183">
        <v>258</v>
      </c>
      <c r="O649" s="183">
        <v>268</v>
      </c>
      <c r="P649" s="183">
        <v>151</v>
      </c>
      <c r="Q649" s="329">
        <f t="shared" ref="Q649:Q654" ca="1" si="148">INDIRECT(CONCATENATE("K", ROW())) + INDIRECT(CONCATENATE("M", ROW())) + INDIRECT(CONCATENATE("O", ROW()))</f>
        <v>1584</v>
      </c>
      <c r="R649" s="183">
        <f t="shared" ref="R649:R654" ca="1" si="149">INDIRECT(CONCATENATE("L", ROW())) + INDIRECT(CONCATENATE("N", ROW())) + INDIRECT(CONCATENATE("P", ROW()))</f>
        <v>794</v>
      </c>
      <c r="S649" s="183">
        <v>23</v>
      </c>
      <c r="T649" s="183">
        <v>20</v>
      </c>
      <c r="U649" s="183">
        <v>16</v>
      </c>
      <c r="V649" s="183">
        <v>13</v>
      </c>
      <c r="W649" s="183">
        <v>33</v>
      </c>
      <c r="X649" s="183">
        <v>28</v>
      </c>
      <c r="Y649" s="183">
        <f t="shared" ca="1" si="145"/>
        <v>72</v>
      </c>
      <c r="Z649" s="183">
        <f t="shared" ca="1" si="146"/>
        <v>61</v>
      </c>
      <c r="AA649" s="14"/>
    </row>
    <row r="650" spans="1:27" ht="15" customHeight="1" x14ac:dyDescent="0.25">
      <c r="A650" s="183"/>
      <c r="B650" s="183" t="s">
        <v>757</v>
      </c>
      <c r="C650" s="183">
        <v>12</v>
      </c>
      <c r="D650" s="183" t="s">
        <v>190</v>
      </c>
      <c r="E650" s="183" t="s">
        <v>770</v>
      </c>
      <c r="F650" s="183"/>
      <c r="G650" s="183">
        <v>53</v>
      </c>
      <c r="H650" s="183">
        <v>33</v>
      </c>
      <c r="I650" s="183">
        <v>14</v>
      </c>
      <c r="J650" s="183">
        <f t="shared" ca="1" si="147"/>
        <v>100</v>
      </c>
      <c r="K650" s="183">
        <v>1963</v>
      </c>
      <c r="L650" s="183">
        <v>956</v>
      </c>
      <c r="M650" s="183">
        <v>1173</v>
      </c>
      <c r="N650" s="183">
        <v>570</v>
      </c>
      <c r="O650" s="183">
        <v>444</v>
      </c>
      <c r="P650" s="183">
        <v>270</v>
      </c>
      <c r="Q650" s="329">
        <f t="shared" ca="1" si="148"/>
        <v>3580</v>
      </c>
      <c r="R650" s="183">
        <f t="shared" ca="1" si="149"/>
        <v>1796</v>
      </c>
      <c r="S650" s="183">
        <v>53</v>
      </c>
      <c r="T650" s="183">
        <v>52</v>
      </c>
      <c r="U650" s="183">
        <v>71</v>
      </c>
      <c r="V650" s="183">
        <v>56</v>
      </c>
      <c r="W650" s="183">
        <v>22</v>
      </c>
      <c r="X650" s="183">
        <v>18</v>
      </c>
      <c r="Y650" s="183">
        <f t="shared" ca="1" si="145"/>
        <v>146</v>
      </c>
      <c r="Z650" s="183">
        <f t="shared" ca="1" si="146"/>
        <v>126</v>
      </c>
      <c r="AA650" s="14"/>
    </row>
    <row r="651" spans="1:27" ht="15" customHeight="1" x14ac:dyDescent="0.25">
      <c r="A651" s="183"/>
      <c r="B651" s="183" t="s">
        <v>757</v>
      </c>
      <c r="C651" s="183">
        <v>12</v>
      </c>
      <c r="D651" s="183" t="s">
        <v>190</v>
      </c>
      <c r="E651" s="183" t="s">
        <v>771</v>
      </c>
      <c r="F651" s="183"/>
      <c r="G651" s="183">
        <v>54</v>
      </c>
      <c r="H651" s="183">
        <v>46</v>
      </c>
      <c r="I651" s="183">
        <v>19</v>
      </c>
      <c r="J651" s="183">
        <f t="shared" ca="1" si="147"/>
        <v>119</v>
      </c>
      <c r="K651" s="183">
        <v>2346</v>
      </c>
      <c r="L651" s="183">
        <v>1187</v>
      </c>
      <c r="M651" s="183">
        <v>1820</v>
      </c>
      <c r="N651" s="183">
        <v>910</v>
      </c>
      <c r="O651" s="183">
        <v>692</v>
      </c>
      <c r="P651" s="183">
        <v>371</v>
      </c>
      <c r="Q651" s="329">
        <f t="shared" ca="1" si="148"/>
        <v>4858</v>
      </c>
      <c r="R651" s="183">
        <f t="shared" ca="1" si="149"/>
        <v>2468</v>
      </c>
      <c r="S651" s="183">
        <v>54</v>
      </c>
      <c r="T651" s="183">
        <v>51</v>
      </c>
      <c r="U651" s="183">
        <v>95</v>
      </c>
      <c r="V651" s="183">
        <v>70</v>
      </c>
      <c r="W651" s="183">
        <v>25</v>
      </c>
      <c r="X651" s="183">
        <v>22</v>
      </c>
      <c r="Y651" s="183">
        <f t="shared" ca="1" si="145"/>
        <v>174</v>
      </c>
      <c r="Z651" s="183">
        <f t="shared" ca="1" si="146"/>
        <v>143</v>
      </c>
      <c r="AA651" s="14"/>
    </row>
    <row r="652" spans="1:27" ht="15" customHeight="1" x14ac:dyDescent="0.25">
      <c r="A652" s="183"/>
      <c r="B652" s="183" t="s">
        <v>757</v>
      </c>
      <c r="C652" s="183">
        <v>12</v>
      </c>
      <c r="D652" s="183" t="s">
        <v>190</v>
      </c>
      <c r="E652" s="183" t="s">
        <v>772</v>
      </c>
      <c r="F652" s="183"/>
      <c r="G652" s="183"/>
      <c r="H652" s="183"/>
      <c r="I652" s="183">
        <v>5</v>
      </c>
      <c r="J652" s="183">
        <f t="shared" ca="1" si="147"/>
        <v>5</v>
      </c>
      <c r="K652" s="183"/>
      <c r="L652" s="183"/>
      <c r="M652" s="183"/>
      <c r="N652" s="183"/>
      <c r="O652" s="183">
        <v>129</v>
      </c>
      <c r="P652" s="183">
        <v>58</v>
      </c>
      <c r="Q652" s="329">
        <f t="shared" ca="1" si="148"/>
        <v>129</v>
      </c>
      <c r="R652" s="183">
        <f t="shared" ca="1" si="149"/>
        <v>58</v>
      </c>
      <c r="S652" s="183"/>
      <c r="T652" s="183"/>
      <c r="U652" s="183"/>
      <c r="V652" s="183"/>
      <c r="W652" s="183">
        <v>6</v>
      </c>
      <c r="X652" s="183">
        <v>5</v>
      </c>
      <c r="Y652" s="183">
        <f t="shared" ca="1" si="145"/>
        <v>6</v>
      </c>
      <c r="Z652" s="183">
        <f t="shared" ca="1" si="146"/>
        <v>5</v>
      </c>
      <c r="AA652" s="14"/>
    </row>
    <row r="653" spans="1:27" ht="15" customHeight="1" x14ac:dyDescent="0.25">
      <c r="A653" s="183"/>
      <c r="B653" s="183" t="s">
        <v>757</v>
      </c>
      <c r="C653" s="183">
        <v>12</v>
      </c>
      <c r="D653" s="183" t="s">
        <v>190</v>
      </c>
      <c r="E653" s="183" t="s">
        <v>773</v>
      </c>
      <c r="F653" s="183"/>
      <c r="G653" s="183"/>
      <c r="H653" s="183"/>
      <c r="I653" s="183">
        <v>3</v>
      </c>
      <c r="J653" s="183">
        <f t="shared" ca="1" si="147"/>
        <v>3</v>
      </c>
      <c r="K653" s="183"/>
      <c r="L653" s="183"/>
      <c r="M653" s="183"/>
      <c r="N653" s="183"/>
      <c r="O653" s="183">
        <v>43</v>
      </c>
      <c r="P653" s="183">
        <v>22</v>
      </c>
      <c r="Q653" s="329">
        <f t="shared" ca="1" si="148"/>
        <v>43</v>
      </c>
      <c r="R653" s="183">
        <f t="shared" ca="1" si="149"/>
        <v>22</v>
      </c>
      <c r="S653" s="183"/>
      <c r="T653" s="183"/>
      <c r="U653" s="183"/>
      <c r="V653" s="183"/>
      <c r="W653" s="183">
        <v>8</v>
      </c>
      <c r="X653" s="183">
        <v>6</v>
      </c>
      <c r="Y653" s="183">
        <f t="shared" ca="1" si="145"/>
        <v>8</v>
      </c>
      <c r="Z653" s="183">
        <f t="shared" ca="1" si="146"/>
        <v>6</v>
      </c>
      <c r="AA653" s="14"/>
    </row>
    <row r="654" spans="1:27" ht="15" customHeight="1" x14ac:dyDescent="0.25">
      <c r="A654" s="183"/>
      <c r="B654" s="183" t="s">
        <v>757</v>
      </c>
      <c r="C654" s="183">
        <v>12</v>
      </c>
      <c r="D654" s="183" t="s">
        <v>190</v>
      </c>
      <c r="E654" s="183" t="s">
        <v>774</v>
      </c>
      <c r="F654" s="183"/>
      <c r="G654" s="183">
        <v>10</v>
      </c>
      <c r="H654" s="183">
        <v>8</v>
      </c>
      <c r="I654" s="183">
        <v>3</v>
      </c>
      <c r="J654" s="183">
        <f t="shared" ca="1" si="147"/>
        <v>21</v>
      </c>
      <c r="K654" s="183">
        <v>130</v>
      </c>
      <c r="L654" s="183">
        <v>46</v>
      </c>
      <c r="M654" s="183">
        <v>100</v>
      </c>
      <c r="N654" s="183">
        <v>42</v>
      </c>
      <c r="O654" s="183">
        <v>12</v>
      </c>
      <c r="P654" s="183">
        <v>8</v>
      </c>
      <c r="Q654" s="329">
        <f t="shared" ca="1" si="148"/>
        <v>242</v>
      </c>
      <c r="R654" s="183">
        <f t="shared" ca="1" si="149"/>
        <v>96</v>
      </c>
      <c r="S654" s="183">
        <v>8</v>
      </c>
      <c r="T654" s="183">
        <v>6</v>
      </c>
      <c r="U654" s="183">
        <v>5</v>
      </c>
      <c r="V654" s="183">
        <v>3</v>
      </c>
      <c r="W654" s="183">
        <v>5</v>
      </c>
      <c r="X654" s="183">
        <v>4</v>
      </c>
      <c r="Y654" s="183">
        <f t="shared" ca="1" si="145"/>
        <v>18</v>
      </c>
      <c r="Z654" s="183">
        <f t="shared" ca="1" si="146"/>
        <v>13</v>
      </c>
      <c r="AA654" s="14"/>
    </row>
    <row r="655" spans="1:27" ht="15" customHeight="1" x14ac:dyDescent="0.25">
      <c r="A655" s="182" t="s">
        <v>223</v>
      </c>
      <c r="B655" s="14"/>
      <c r="C655" s="14">
        <f t="shared" ref="C655:Z655" ca="1" si="150">INDIRECT(ADDRESS(638,COLUMN()))+INDIRECT(ADDRESS(639,COLUMN()))+INDIRECT(ADDRESS(640,COLUMN()))+INDIRECT(ADDRESS(641,COLUMN()))+INDIRECT(ADDRESS(642,COLUMN()))+INDIRECT(ADDRESS(643,COLUMN()))+INDIRECT(ADDRESS(644,COLUMN()))+INDIRECT(ADDRESS(645,COLUMN()))+INDIRECT(ADDRESS(646,COLUMN()))+INDIRECT(ADDRESS(647,COLUMN()))+INDIRECT(ADDRESS(648,COLUMN()))+INDIRECT(ADDRESS(649,COLUMN()))+INDIRECT(ADDRESS(650,COLUMN()))+INDIRECT(ADDRESS(651,COLUMN()))+INDIRECT(ADDRESS(652,COLUMN()))+INDIRECT(ADDRESS(653,COLUMN()))+INDIRECT(ADDRESS(654,COLUMN()))</f>
        <v>204</v>
      </c>
      <c r="D655" s="14" t="e">
        <f t="shared" ca="1" si="150"/>
        <v>#VALUE!</v>
      </c>
      <c r="E655" s="14" t="e">
        <f t="shared" ca="1" si="150"/>
        <v>#VALUE!</v>
      </c>
      <c r="F655" s="14">
        <f t="shared" ca="1" si="150"/>
        <v>234</v>
      </c>
      <c r="G655" s="14">
        <f t="shared" ca="1" si="150"/>
        <v>301</v>
      </c>
      <c r="H655" s="14">
        <f t="shared" ca="1" si="150"/>
        <v>216</v>
      </c>
      <c r="I655" s="14">
        <f t="shared" ca="1" si="150"/>
        <v>113</v>
      </c>
      <c r="J655" s="14">
        <f t="shared" ca="1" si="150"/>
        <v>630</v>
      </c>
      <c r="K655" s="14">
        <f t="shared" ca="1" si="150"/>
        <v>10524</v>
      </c>
      <c r="L655" s="14">
        <f t="shared" ca="1" si="150"/>
        <v>5117</v>
      </c>
      <c r="M655" s="14">
        <f t="shared" ca="1" si="150"/>
        <v>6998</v>
      </c>
      <c r="N655" s="14">
        <f t="shared" ca="1" si="150"/>
        <v>3468</v>
      </c>
      <c r="O655" s="14">
        <f t="shared" ca="1" si="150"/>
        <v>3031</v>
      </c>
      <c r="P655" s="14">
        <f t="shared" ca="1" si="150"/>
        <v>1673</v>
      </c>
      <c r="Q655" s="320">
        <f t="shared" ca="1" si="150"/>
        <v>20553</v>
      </c>
      <c r="R655" s="14">
        <f t="shared" ca="1" si="150"/>
        <v>10258</v>
      </c>
      <c r="S655" s="14">
        <f t="shared" ca="1" si="150"/>
        <v>300</v>
      </c>
      <c r="T655" s="14">
        <f t="shared" ca="1" si="150"/>
        <v>281</v>
      </c>
      <c r="U655" s="14">
        <f t="shared" ca="1" si="150"/>
        <v>380</v>
      </c>
      <c r="V655" s="14">
        <f t="shared" ca="1" si="150"/>
        <v>292</v>
      </c>
      <c r="W655" s="14">
        <f t="shared" ca="1" si="150"/>
        <v>249</v>
      </c>
      <c r="X655" s="14">
        <f t="shared" ca="1" si="150"/>
        <v>204</v>
      </c>
      <c r="Y655" s="14">
        <f t="shared" ca="1" si="150"/>
        <v>929</v>
      </c>
      <c r="Z655" s="14">
        <f t="shared" ca="1" si="150"/>
        <v>777</v>
      </c>
      <c r="AA655" s="14"/>
    </row>
    <row r="656" spans="1:27" ht="15" customHeight="1" x14ac:dyDescent="0.25">
      <c r="A656" s="182" t="s">
        <v>224</v>
      </c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320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5" customHeight="1" x14ac:dyDescent="0.25">
      <c r="A657" s="182" t="s">
        <v>225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320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5" customHeight="1" x14ac:dyDescent="0.25">
      <c r="A658" s="183"/>
      <c r="B658" s="183" t="s">
        <v>757</v>
      </c>
      <c r="C658" s="183">
        <v>12</v>
      </c>
      <c r="D658" s="183" t="s">
        <v>190</v>
      </c>
      <c r="E658" s="183" t="s">
        <v>775</v>
      </c>
      <c r="F658" s="183"/>
      <c r="G658" s="183">
        <v>10</v>
      </c>
      <c r="H658" s="183">
        <v>5</v>
      </c>
      <c r="I658" s="183">
        <v>4</v>
      </c>
      <c r="J658" s="183">
        <f t="shared" ref="J658:J666" ca="1" si="151">INDIRECT(CONCATENATE("G", ROW())) + INDIRECT(CONCATENATE("H", ROW())) + INDIRECT(CONCATENATE("I", ROW()))</f>
        <v>19</v>
      </c>
      <c r="K658" s="183">
        <v>182</v>
      </c>
      <c r="L658" s="183">
        <v>105</v>
      </c>
      <c r="M658" s="183">
        <v>103</v>
      </c>
      <c r="N658" s="183">
        <v>60</v>
      </c>
      <c r="O658" s="183">
        <v>65</v>
      </c>
      <c r="P658" s="183">
        <v>44</v>
      </c>
      <c r="Q658" s="329">
        <f t="shared" ref="Q658:Q666" ca="1" si="152">INDIRECT(CONCATENATE("K", ROW())) + INDIRECT(CONCATENATE("M", ROW())) + INDIRECT(CONCATENATE("O", ROW()))</f>
        <v>350</v>
      </c>
      <c r="R658" s="183">
        <f t="shared" ref="R658:R666" ca="1" si="153">INDIRECT(CONCATENATE("L", ROW())) + INDIRECT(CONCATENATE("N", ROW())) + INDIRECT(CONCATENATE("P", ROW()))</f>
        <v>209</v>
      </c>
      <c r="S658" s="183">
        <v>10</v>
      </c>
      <c r="T658" s="183">
        <v>10</v>
      </c>
      <c r="U658" s="183">
        <v>13</v>
      </c>
      <c r="V658" s="183">
        <v>13</v>
      </c>
      <c r="W658" s="183">
        <v>8</v>
      </c>
      <c r="X658" s="183">
        <v>6</v>
      </c>
      <c r="Y658" s="183">
        <f t="shared" ref="Y658:Y666" ca="1" si="154">INDIRECT(CONCATENATE("S", ROW())) + INDIRECT(CONCATENATE("U", ROW())) + INDIRECT(CONCATENATE("W", ROW()))</f>
        <v>31</v>
      </c>
      <c r="Z658" s="183">
        <f t="shared" ref="Z658:Z666" ca="1" si="155">INDIRECT(CONCATENATE("T", ROW())) + INDIRECT(CONCATENATE("V", ROW())) + INDIRECT(CONCATENATE("X", ROW()))</f>
        <v>29</v>
      </c>
      <c r="AA658" s="14"/>
    </row>
    <row r="659" spans="1:27" ht="15" customHeight="1" x14ac:dyDescent="0.25">
      <c r="A659" s="183"/>
      <c r="B659" s="183" t="s">
        <v>757</v>
      </c>
      <c r="C659" s="183">
        <v>12</v>
      </c>
      <c r="D659" s="183" t="s">
        <v>190</v>
      </c>
      <c r="E659" s="183" t="s">
        <v>776</v>
      </c>
      <c r="F659" s="183"/>
      <c r="G659" s="183">
        <v>5</v>
      </c>
      <c r="H659" s="183">
        <v>4</v>
      </c>
      <c r="I659" s="183">
        <v>1</v>
      </c>
      <c r="J659" s="183">
        <f t="shared" ca="1" si="151"/>
        <v>10</v>
      </c>
      <c r="K659" s="183">
        <v>107</v>
      </c>
      <c r="L659" s="183">
        <v>56</v>
      </c>
      <c r="M659" s="183">
        <v>20</v>
      </c>
      <c r="N659" s="183">
        <v>11</v>
      </c>
      <c r="O659" s="183">
        <v>9</v>
      </c>
      <c r="P659" s="183">
        <v>5</v>
      </c>
      <c r="Q659" s="329">
        <f t="shared" ca="1" si="152"/>
        <v>136</v>
      </c>
      <c r="R659" s="183">
        <f t="shared" ca="1" si="153"/>
        <v>72</v>
      </c>
      <c r="S659" s="183">
        <v>5</v>
      </c>
      <c r="T659" s="183">
        <v>5</v>
      </c>
      <c r="U659" s="183">
        <v>3</v>
      </c>
      <c r="V659" s="183">
        <v>2</v>
      </c>
      <c r="W659" s="183">
        <v>5</v>
      </c>
      <c r="X659" s="183">
        <v>4</v>
      </c>
      <c r="Y659" s="183">
        <f t="shared" ca="1" si="154"/>
        <v>13</v>
      </c>
      <c r="Z659" s="183">
        <f t="shared" ca="1" si="155"/>
        <v>11</v>
      </c>
      <c r="AA659" s="14"/>
    </row>
    <row r="660" spans="1:27" ht="15" customHeight="1" x14ac:dyDescent="0.25">
      <c r="A660" s="183"/>
      <c r="B660" s="183" t="s">
        <v>757</v>
      </c>
      <c r="C660" s="183">
        <v>12</v>
      </c>
      <c r="D660" s="183" t="s">
        <v>190</v>
      </c>
      <c r="E660" s="183" t="s">
        <v>777</v>
      </c>
      <c r="F660" s="183"/>
      <c r="G660" s="183"/>
      <c r="H660" s="183"/>
      <c r="I660" s="183">
        <v>3</v>
      </c>
      <c r="J660" s="183">
        <f t="shared" ca="1" si="151"/>
        <v>3</v>
      </c>
      <c r="K660" s="183"/>
      <c r="L660" s="183"/>
      <c r="M660" s="183"/>
      <c r="N660" s="183"/>
      <c r="O660" s="183">
        <v>42</v>
      </c>
      <c r="P660" s="183">
        <v>30</v>
      </c>
      <c r="Q660" s="329">
        <f t="shared" ca="1" si="152"/>
        <v>42</v>
      </c>
      <c r="R660" s="183">
        <f t="shared" ca="1" si="153"/>
        <v>30</v>
      </c>
      <c r="S660" s="183"/>
      <c r="T660" s="183"/>
      <c r="U660" s="183"/>
      <c r="V660" s="183"/>
      <c r="W660" s="183">
        <v>8</v>
      </c>
      <c r="X660" s="183">
        <v>7</v>
      </c>
      <c r="Y660" s="183">
        <f t="shared" ca="1" si="154"/>
        <v>8</v>
      </c>
      <c r="Z660" s="183">
        <f t="shared" ca="1" si="155"/>
        <v>7</v>
      </c>
      <c r="AA660" s="14"/>
    </row>
    <row r="661" spans="1:27" ht="15" customHeight="1" x14ac:dyDescent="0.25">
      <c r="A661" s="183"/>
      <c r="B661" s="183" t="s">
        <v>757</v>
      </c>
      <c r="C661" s="183">
        <v>12</v>
      </c>
      <c r="D661" s="183" t="s">
        <v>190</v>
      </c>
      <c r="E661" s="183" t="s">
        <v>778</v>
      </c>
      <c r="F661" s="183"/>
      <c r="G661" s="183">
        <v>6</v>
      </c>
      <c r="H661" s="183">
        <v>3</v>
      </c>
      <c r="I661" s="183"/>
      <c r="J661" s="183">
        <f t="shared" ca="1" si="151"/>
        <v>9</v>
      </c>
      <c r="K661" s="183">
        <v>95</v>
      </c>
      <c r="L661" s="183">
        <v>48</v>
      </c>
      <c r="M661" s="183">
        <v>26</v>
      </c>
      <c r="N661" s="183">
        <v>12</v>
      </c>
      <c r="O661" s="183"/>
      <c r="P661" s="183"/>
      <c r="Q661" s="329">
        <f t="shared" ca="1" si="152"/>
        <v>121</v>
      </c>
      <c r="R661" s="183">
        <f t="shared" ca="1" si="153"/>
        <v>60</v>
      </c>
      <c r="S661" s="183">
        <v>6</v>
      </c>
      <c r="T661" s="183">
        <v>6</v>
      </c>
      <c r="U661" s="183">
        <v>7</v>
      </c>
      <c r="V661" s="183">
        <v>5</v>
      </c>
      <c r="W661" s="183"/>
      <c r="X661" s="183"/>
      <c r="Y661" s="183">
        <f t="shared" ca="1" si="154"/>
        <v>13</v>
      </c>
      <c r="Z661" s="183">
        <f t="shared" ca="1" si="155"/>
        <v>11</v>
      </c>
      <c r="AA661" s="14"/>
    </row>
    <row r="662" spans="1:27" ht="15" customHeight="1" x14ac:dyDescent="0.25">
      <c r="A662" s="183"/>
      <c r="B662" s="183" t="s">
        <v>757</v>
      </c>
      <c r="C662" s="183">
        <v>12</v>
      </c>
      <c r="D662" s="183" t="s">
        <v>190</v>
      </c>
      <c r="E662" s="183" t="s">
        <v>779</v>
      </c>
      <c r="F662" s="183"/>
      <c r="G662" s="183">
        <v>10</v>
      </c>
      <c r="H662" s="183">
        <v>5</v>
      </c>
      <c r="I662" s="183">
        <v>3</v>
      </c>
      <c r="J662" s="183">
        <f t="shared" ca="1" si="151"/>
        <v>18</v>
      </c>
      <c r="K662" s="183">
        <v>218</v>
      </c>
      <c r="L662" s="183">
        <v>115</v>
      </c>
      <c r="M662" s="183">
        <v>134</v>
      </c>
      <c r="N662" s="183">
        <v>64</v>
      </c>
      <c r="O662" s="183">
        <v>64</v>
      </c>
      <c r="P662" s="183">
        <v>34</v>
      </c>
      <c r="Q662" s="329">
        <f t="shared" ca="1" si="152"/>
        <v>416</v>
      </c>
      <c r="R662" s="183">
        <f t="shared" ca="1" si="153"/>
        <v>213</v>
      </c>
      <c r="S662" s="183">
        <v>10</v>
      </c>
      <c r="T662" s="183">
        <v>10</v>
      </c>
      <c r="U662" s="183">
        <v>16</v>
      </c>
      <c r="V662" s="183">
        <v>11</v>
      </c>
      <c r="W662" s="183">
        <v>4</v>
      </c>
      <c r="X662" s="183">
        <v>1</v>
      </c>
      <c r="Y662" s="183">
        <f t="shared" ca="1" si="154"/>
        <v>30</v>
      </c>
      <c r="Z662" s="183">
        <f t="shared" ca="1" si="155"/>
        <v>22</v>
      </c>
      <c r="AA662" s="14"/>
    </row>
    <row r="663" spans="1:27" ht="15" customHeight="1" x14ac:dyDescent="0.25">
      <c r="A663" s="183"/>
      <c r="B663" s="183" t="s">
        <v>757</v>
      </c>
      <c r="C663" s="183">
        <v>12</v>
      </c>
      <c r="D663" s="183" t="s">
        <v>190</v>
      </c>
      <c r="E663" s="183" t="s">
        <v>780</v>
      </c>
      <c r="F663" s="183"/>
      <c r="G663" s="183">
        <v>5</v>
      </c>
      <c r="H663" s="183">
        <v>4</v>
      </c>
      <c r="I663" s="183">
        <v>2</v>
      </c>
      <c r="J663" s="183">
        <f t="shared" ca="1" si="151"/>
        <v>11</v>
      </c>
      <c r="K663" s="183">
        <v>99</v>
      </c>
      <c r="L663" s="183">
        <v>59</v>
      </c>
      <c r="M663" s="183">
        <v>50</v>
      </c>
      <c r="N663" s="183">
        <v>28</v>
      </c>
      <c r="O663" s="183">
        <v>16</v>
      </c>
      <c r="P663" s="183">
        <v>8</v>
      </c>
      <c r="Q663" s="329">
        <f t="shared" ca="1" si="152"/>
        <v>165</v>
      </c>
      <c r="R663" s="183">
        <f t="shared" ca="1" si="153"/>
        <v>95</v>
      </c>
      <c r="S663" s="183">
        <v>2</v>
      </c>
      <c r="T663" s="183">
        <v>2</v>
      </c>
      <c r="U663" s="183">
        <v>4</v>
      </c>
      <c r="V663" s="183">
        <v>3</v>
      </c>
      <c r="W663" s="183">
        <v>2</v>
      </c>
      <c r="X663" s="183">
        <v>2</v>
      </c>
      <c r="Y663" s="183">
        <f t="shared" ca="1" si="154"/>
        <v>8</v>
      </c>
      <c r="Z663" s="183">
        <f t="shared" ca="1" si="155"/>
        <v>7</v>
      </c>
      <c r="AA663" s="14"/>
    </row>
    <row r="664" spans="1:27" ht="15" customHeight="1" x14ac:dyDescent="0.25">
      <c r="A664" s="183"/>
      <c r="B664" s="183" t="s">
        <v>757</v>
      </c>
      <c r="C664" s="183">
        <v>12</v>
      </c>
      <c r="D664" s="183" t="s">
        <v>190</v>
      </c>
      <c r="E664" s="183" t="s">
        <v>781</v>
      </c>
      <c r="F664" s="183"/>
      <c r="G664" s="183">
        <v>7</v>
      </c>
      <c r="H664" s="183">
        <v>4</v>
      </c>
      <c r="I664" s="183">
        <v>3</v>
      </c>
      <c r="J664" s="183">
        <f t="shared" ca="1" si="151"/>
        <v>14</v>
      </c>
      <c r="K664" s="183">
        <v>147</v>
      </c>
      <c r="L664" s="183">
        <v>70</v>
      </c>
      <c r="M664" s="183">
        <v>98</v>
      </c>
      <c r="N664" s="183">
        <v>48</v>
      </c>
      <c r="O664" s="183">
        <v>38</v>
      </c>
      <c r="P664" s="183">
        <v>24</v>
      </c>
      <c r="Q664" s="329">
        <f t="shared" ca="1" si="152"/>
        <v>283</v>
      </c>
      <c r="R664" s="183">
        <f t="shared" ca="1" si="153"/>
        <v>142</v>
      </c>
      <c r="S664" s="183">
        <v>8</v>
      </c>
      <c r="T664" s="183">
        <v>8</v>
      </c>
      <c r="U664" s="183">
        <v>17</v>
      </c>
      <c r="V664" s="183">
        <v>14</v>
      </c>
      <c r="W664" s="183">
        <v>5</v>
      </c>
      <c r="X664" s="183">
        <v>4</v>
      </c>
      <c r="Y664" s="183">
        <f t="shared" ca="1" si="154"/>
        <v>30</v>
      </c>
      <c r="Z664" s="183">
        <f t="shared" ca="1" si="155"/>
        <v>26</v>
      </c>
      <c r="AA664" s="14"/>
    </row>
    <row r="665" spans="1:27" ht="15" customHeight="1" x14ac:dyDescent="0.25">
      <c r="A665" s="183"/>
      <c r="B665" s="183" t="s">
        <v>757</v>
      </c>
      <c r="C665" s="183">
        <v>12</v>
      </c>
      <c r="D665" s="183" t="s">
        <v>190</v>
      </c>
      <c r="E665" s="183" t="s">
        <v>782</v>
      </c>
      <c r="F665" s="183"/>
      <c r="G665" s="183"/>
      <c r="H665" s="183">
        <v>10</v>
      </c>
      <c r="I665" s="183">
        <v>9</v>
      </c>
      <c r="J665" s="183">
        <f t="shared" ca="1" si="151"/>
        <v>19</v>
      </c>
      <c r="K665" s="183"/>
      <c r="L665" s="183"/>
      <c r="M665" s="183">
        <v>223</v>
      </c>
      <c r="N665" s="183">
        <v>100</v>
      </c>
      <c r="O665" s="183">
        <v>179</v>
      </c>
      <c r="P665" s="183">
        <v>79</v>
      </c>
      <c r="Q665" s="329">
        <f t="shared" ca="1" si="152"/>
        <v>402</v>
      </c>
      <c r="R665" s="183">
        <f t="shared" ca="1" si="153"/>
        <v>179</v>
      </c>
      <c r="S665" s="183"/>
      <c r="T665" s="183"/>
      <c r="U665" s="183">
        <v>18</v>
      </c>
      <c r="V665" s="183">
        <v>14</v>
      </c>
      <c r="W665" s="183">
        <v>17</v>
      </c>
      <c r="X665" s="183">
        <v>12</v>
      </c>
      <c r="Y665" s="183">
        <f t="shared" ca="1" si="154"/>
        <v>35</v>
      </c>
      <c r="Z665" s="183">
        <f t="shared" ca="1" si="155"/>
        <v>26</v>
      </c>
      <c r="AA665" s="14"/>
    </row>
    <row r="666" spans="1:27" ht="15" customHeight="1" x14ac:dyDescent="0.25">
      <c r="A666" s="183"/>
      <c r="B666" s="183" t="s">
        <v>757</v>
      </c>
      <c r="C666" s="183">
        <v>12</v>
      </c>
      <c r="D666" s="183" t="s">
        <v>190</v>
      </c>
      <c r="E666" s="183" t="s">
        <v>783</v>
      </c>
      <c r="F666" s="183"/>
      <c r="G666" s="183">
        <v>10</v>
      </c>
      <c r="H666" s="183">
        <v>6</v>
      </c>
      <c r="I666" s="183">
        <v>3</v>
      </c>
      <c r="J666" s="183">
        <f t="shared" ca="1" si="151"/>
        <v>19</v>
      </c>
      <c r="K666" s="183">
        <v>153</v>
      </c>
      <c r="L666" s="183">
        <v>88</v>
      </c>
      <c r="M666" s="183">
        <v>66</v>
      </c>
      <c r="N666" s="183">
        <v>29</v>
      </c>
      <c r="O666" s="183">
        <v>34</v>
      </c>
      <c r="P666" s="183">
        <v>22</v>
      </c>
      <c r="Q666" s="329">
        <f t="shared" ca="1" si="152"/>
        <v>253</v>
      </c>
      <c r="R666" s="183">
        <f t="shared" ca="1" si="153"/>
        <v>139</v>
      </c>
      <c r="S666" s="183">
        <v>10</v>
      </c>
      <c r="T666" s="183">
        <v>9</v>
      </c>
      <c r="U666" s="183">
        <v>15</v>
      </c>
      <c r="V666" s="183">
        <v>13</v>
      </c>
      <c r="W666" s="183">
        <v>3</v>
      </c>
      <c r="X666" s="183">
        <v>3</v>
      </c>
      <c r="Y666" s="183">
        <f t="shared" ca="1" si="154"/>
        <v>28</v>
      </c>
      <c r="Z666" s="183">
        <f t="shared" ca="1" si="155"/>
        <v>25</v>
      </c>
      <c r="AA666" s="14"/>
    </row>
    <row r="667" spans="1:27" ht="15" customHeight="1" x14ac:dyDescent="0.25">
      <c r="A667" s="182" t="s">
        <v>229</v>
      </c>
      <c r="B667" s="14"/>
      <c r="C667" s="14">
        <f t="shared" ref="C667:Z667" ca="1" si="156">INDIRECT(ADDRESS(658,COLUMN()))+INDIRECT(ADDRESS(659,COLUMN()))+INDIRECT(ADDRESS(660,COLUMN()))+INDIRECT(ADDRESS(661,COLUMN()))+INDIRECT(ADDRESS(662,COLUMN()))+INDIRECT(ADDRESS(663,COLUMN()))+INDIRECT(ADDRESS(664,COLUMN()))+INDIRECT(ADDRESS(665,COLUMN()))+INDIRECT(ADDRESS(666,COLUMN()))</f>
        <v>108</v>
      </c>
      <c r="D667" s="14" t="e">
        <f t="shared" ca="1" si="156"/>
        <v>#VALUE!</v>
      </c>
      <c r="E667" s="14" t="e">
        <f t="shared" ca="1" si="156"/>
        <v>#VALUE!</v>
      </c>
      <c r="F667" s="14">
        <f t="shared" ca="1" si="156"/>
        <v>0</v>
      </c>
      <c r="G667" s="14">
        <f t="shared" ca="1" si="156"/>
        <v>53</v>
      </c>
      <c r="H667" s="14">
        <f t="shared" ca="1" si="156"/>
        <v>41</v>
      </c>
      <c r="I667" s="14">
        <f t="shared" ca="1" si="156"/>
        <v>28</v>
      </c>
      <c r="J667" s="14">
        <f t="shared" ca="1" si="156"/>
        <v>122</v>
      </c>
      <c r="K667" s="14">
        <f t="shared" ca="1" si="156"/>
        <v>1001</v>
      </c>
      <c r="L667" s="14">
        <f t="shared" ca="1" si="156"/>
        <v>541</v>
      </c>
      <c r="M667" s="14">
        <f t="shared" ca="1" si="156"/>
        <v>720</v>
      </c>
      <c r="N667" s="14">
        <f t="shared" ca="1" si="156"/>
        <v>352</v>
      </c>
      <c r="O667" s="14">
        <f t="shared" ca="1" si="156"/>
        <v>447</v>
      </c>
      <c r="P667" s="14">
        <f t="shared" ca="1" si="156"/>
        <v>246</v>
      </c>
      <c r="Q667" s="320">
        <f t="shared" ca="1" si="156"/>
        <v>2168</v>
      </c>
      <c r="R667" s="14">
        <f t="shared" ca="1" si="156"/>
        <v>1139</v>
      </c>
      <c r="S667" s="14">
        <f t="shared" ca="1" si="156"/>
        <v>51</v>
      </c>
      <c r="T667" s="14">
        <f t="shared" ca="1" si="156"/>
        <v>50</v>
      </c>
      <c r="U667" s="14">
        <f t="shared" ca="1" si="156"/>
        <v>93</v>
      </c>
      <c r="V667" s="14">
        <f t="shared" ca="1" si="156"/>
        <v>75</v>
      </c>
      <c r="W667" s="14">
        <f t="shared" ca="1" si="156"/>
        <v>52</v>
      </c>
      <c r="X667" s="14">
        <f t="shared" ca="1" si="156"/>
        <v>39</v>
      </c>
      <c r="Y667" s="14">
        <f t="shared" ca="1" si="156"/>
        <v>196</v>
      </c>
      <c r="Z667" s="14">
        <f t="shared" ca="1" si="156"/>
        <v>164</v>
      </c>
      <c r="AA667" s="14"/>
    </row>
    <row r="668" spans="1:27" ht="15" customHeight="1" x14ac:dyDescent="0.25">
      <c r="A668" s="182" t="s">
        <v>784</v>
      </c>
      <c r="B668" s="14"/>
      <c r="C668" s="14">
        <f t="shared" ref="C668:Z668" ca="1" si="157">INDIRECT(ADDRESS(638,COLUMN()))+INDIRECT(ADDRESS(639,COLUMN()))+INDIRECT(ADDRESS(640,COLUMN()))+INDIRECT(ADDRESS(641,COLUMN()))+INDIRECT(ADDRESS(642,COLUMN()))+INDIRECT(ADDRESS(643,COLUMN()))+INDIRECT(ADDRESS(644,COLUMN()))+INDIRECT(ADDRESS(645,COLUMN()))+INDIRECT(ADDRESS(646,COLUMN()))+INDIRECT(ADDRESS(647,COLUMN()))+INDIRECT(ADDRESS(648,COLUMN()))+INDIRECT(ADDRESS(649,COLUMN()))+INDIRECT(ADDRESS(650,COLUMN()))+INDIRECT(ADDRESS(651,COLUMN()))+INDIRECT(ADDRESS(652,COLUMN()))+INDIRECT(ADDRESS(653,COLUMN()))+INDIRECT(ADDRESS(654,COLUMN()))+INDIRECT(ADDRESS(658,COLUMN()))+INDIRECT(ADDRESS(659,COLUMN()))+INDIRECT(ADDRESS(660,COLUMN()))+INDIRECT(ADDRESS(661,COLUMN()))+INDIRECT(ADDRESS(662,COLUMN()))+INDIRECT(ADDRESS(663,COLUMN()))+INDIRECT(ADDRESS(664,COLUMN()))+INDIRECT(ADDRESS(665,COLUMN()))+INDIRECT(ADDRESS(666,COLUMN()))</f>
        <v>312</v>
      </c>
      <c r="D668" s="14" t="e">
        <f t="shared" ca="1" si="157"/>
        <v>#VALUE!</v>
      </c>
      <c r="E668" s="14" t="e">
        <f t="shared" ca="1" si="157"/>
        <v>#VALUE!</v>
      </c>
      <c r="F668" s="14">
        <f t="shared" ca="1" si="157"/>
        <v>234</v>
      </c>
      <c r="G668" s="14">
        <f t="shared" ca="1" si="157"/>
        <v>354</v>
      </c>
      <c r="H668" s="14">
        <f t="shared" ca="1" si="157"/>
        <v>257</v>
      </c>
      <c r="I668" s="14">
        <f t="shared" ca="1" si="157"/>
        <v>141</v>
      </c>
      <c r="J668" s="14">
        <f t="shared" ca="1" si="157"/>
        <v>752</v>
      </c>
      <c r="K668" s="14">
        <f t="shared" ca="1" si="157"/>
        <v>11525</v>
      </c>
      <c r="L668" s="14">
        <f t="shared" ca="1" si="157"/>
        <v>5658</v>
      </c>
      <c r="M668" s="14">
        <f t="shared" ca="1" si="157"/>
        <v>7718</v>
      </c>
      <c r="N668" s="14">
        <f t="shared" ca="1" si="157"/>
        <v>3820</v>
      </c>
      <c r="O668" s="14">
        <f t="shared" ca="1" si="157"/>
        <v>3478</v>
      </c>
      <c r="P668" s="14">
        <f t="shared" ca="1" si="157"/>
        <v>1919</v>
      </c>
      <c r="Q668" s="320">
        <f t="shared" ca="1" si="157"/>
        <v>22721</v>
      </c>
      <c r="R668" s="14">
        <f t="shared" ca="1" si="157"/>
        <v>11397</v>
      </c>
      <c r="S668" s="14">
        <f t="shared" ca="1" si="157"/>
        <v>351</v>
      </c>
      <c r="T668" s="14">
        <f t="shared" ca="1" si="157"/>
        <v>331</v>
      </c>
      <c r="U668" s="14">
        <f t="shared" ca="1" si="157"/>
        <v>473</v>
      </c>
      <c r="V668" s="14">
        <f t="shared" ca="1" si="157"/>
        <v>367</v>
      </c>
      <c r="W668" s="14">
        <f t="shared" ca="1" si="157"/>
        <v>301</v>
      </c>
      <c r="X668" s="14">
        <f t="shared" ca="1" si="157"/>
        <v>243</v>
      </c>
      <c r="Y668" s="14">
        <f t="shared" ca="1" si="157"/>
        <v>1125</v>
      </c>
      <c r="Z668" s="14">
        <f t="shared" ca="1" si="157"/>
        <v>941</v>
      </c>
      <c r="AA668" s="14"/>
    </row>
    <row r="669" spans="1:27" ht="15" customHeight="1" x14ac:dyDescent="0.25">
      <c r="A669" s="182" t="s">
        <v>224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320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5" customHeight="1" x14ac:dyDescent="0.25">
      <c r="A670" s="182" t="s">
        <v>785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320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5" customHeight="1" x14ac:dyDescent="0.25">
      <c r="A671" s="182" t="s">
        <v>188</v>
      </c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320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5" customHeight="1" x14ac:dyDescent="0.25">
      <c r="A672" s="183"/>
      <c r="B672" s="183" t="s">
        <v>786</v>
      </c>
      <c r="C672" s="183">
        <v>12</v>
      </c>
      <c r="D672" s="183" t="s">
        <v>787</v>
      </c>
      <c r="E672" s="183" t="s">
        <v>788</v>
      </c>
      <c r="F672" s="183">
        <v>130</v>
      </c>
      <c r="G672" s="183">
        <v>18</v>
      </c>
      <c r="H672" s="183">
        <v>14</v>
      </c>
      <c r="I672" s="183">
        <v>8</v>
      </c>
      <c r="J672" s="183">
        <f ca="1">INDIRECT(CONCATENATE("G", ROW())) + INDIRECT(CONCATENATE("H", ROW())) + INDIRECT(CONCATENATE("I", ROW()))</f>
        <v>40</v>
      </c>
      <c r="K672" s="183">
        <v>591</v>
      </c>
      <c r="L672" s="183">
        <v>294</v>
      </c>
      <c r="M672" s="183">
        <v>374</v>
      </c>
      <c r="N672" s="183">
        <v>190</v>
      </c>
      <c r="O672" s="183">
        <v>195</v>
      </c>
      <c r="P672" s="183">
        <v>95</v>
      </c>
      <c r="Q672" s="329">
        <f ca="1">INDIRECT(CONCATENATE("K", ROW())) + INDIRECT(CONCATENATE("M", ROW())) + INDIRECT(CONCATENATE("O", ROW()))</f>
        <v>1160</v>
      </c>
      <c r="R672" s="183">
        <f ca="1">INDIRECT(CONCATENATE("L", ROW())) + INDIRECT(CONCATENATE("N", ROW())) + INDIRECT(CONCATENATE("P", ROW()))</f>
        <v>579</v>
      </c>
      <c r="S672" s="183">
        <v>18</v>
      </c>
      <c r="T672" s="183">
        <v>18</v>
      </c>
      <c r="U672" s="183">
        <v>31</v>
      </c>
      <c r="V672" s="183">
        <v>25</v>
      </c>
      <c r="W672" s="183">
        <v>13</v>
      </c>
      <c r="X672" s="183">
        <v>9</v>
      </c>
      <c r="Y672" s="183">
        <f ca="1">INDIRECT(CONCATENATE("S", ROW())) + INDIRECT(CONCATENATE("U", ROW())) + INDIRECT(CONCATENATE("W", ROW()))</f>
        <v>62</v>
      </c>
      <c r="Z672" s="183">
        <f ca="1">INDIRECT(CONCATENATE("T", ROW())) + INDIRECT(CONCATENATE("V", ROW())) + INDIRECT(CONCATENATE("X", ROW()))</f>
        <v>52</v>
      </c>
      <c r="AA672" s="14"/>
    </row>
    <row r="673" spans="1:27" ht="15" customHeight="1" x14ac:dyDescent="0.25">
      <c r="A673" s="183"/>
      <c r="B673" s="183" t="s">
        <v>786</v>
      </c>
      <c r="C673" s="183">
        <v>12</v>
      </c>
      <c r="D673" s="183" t="s">
        <v>787</v>
      </c>
      <c r="E673" s="183" t="s">
        <v>789</v>
      </c>
      <c r="F673" s="183">
        <v>140</v>
      </c>
      <c r="G673" s="183">
        <v>36</v>
      </c>
      <c r="H673" s="183">
        <v>29</v>
      </c>
      <c r="I673" s="183">
        <v>14</v>
      </c>
      <c r="J673" s="183">
        <f ca="1">INDIRECT(CONCATENATE("G", ROW())) + INDIRECT(CONCATENATE("H", ROW())) + INDIRECT(CONCATENATE("I", ROW()))</f>
        <v>79</v>
      </c>
      <c r="K673" s="183">
        <v>1377</v>
      </c>
      <c r="L673" s="183">
        <v>685</v>
      </c>
      <c r="M673" s="183">
        <v>890</v>
      </c>
      <c r="N673" s="183">
        <v>446</v>
      </c>
      <c r="O673" s="183">
        <v>406</v>
      </c>
      <c r="P673" s="183">
        <v>225</v>
      </c>
      <c r="Q673" s="329">
        <f ca="1">INDIRECT(CONCATENATE("K", ROW())) + INDIRECT(CONCATENATE("M", ROW())) + INDIRECT(CONCATENATE("O", ROW()))</f>
        <v>2673</v>
      </c>
      <c r="R673" s="183">
        <f ca="1">INDIRECT(CONCATENATE("L", ROW())) + INDIRECT(CONCATENATE("N", ROW())) + INDIRECT(CONCATENATE("P", ROW()))</f>
        <v>1356</v>
      </c>
      <c r="S673" s="183">
        <v>36</v>
      </c>
      <c r="T673" s="183">
        <v>35</v>
      </c>
      <c r="U673" s="183">
        <v>55</v>
      </c>
      <c r="V673" s="183">
        <v>43</v>
      </c>
      <c r="W673" s="183">
        <v>37</v>
      </c>
      <c r="X673" s="183">
        <v>28</v>
      </c>
      <c r="Y673" s="183">
        <f ca="1">INDIRECT(CONCATENATE("S", ROW())) + INDIRECT(CONCATENATE("U", ROW())) + INDIRECT(CONCATENATE("W", ROW()))</f>
        <v>128</v>
      </c>
      <c r="Z673" s="183">
        <f ca="1">INDIRECT(CONCATENATE("T", ROW())) + INDIRECT(CONCATENATE("V", ROW())) + INDIRECT(CONCATENATE("X", ROW()))</f>
        <v>106</v>
      </c>
      <c r="AA673" s="14"/>
    </row>
    <row r="674" spans="1:27" ht="15" customHeight="1" x14ac:dyDescent="0.25">
      <c r="A674" s="183"/>
      <c r="B674" s="183" t="s">
        <v>786</v>
      </c>
      <c r="C674" s="183">
        <v>12</v>
      </c>
      <c r="D674" s="183" t="s">
        <v>787</v>
      </c>
      <c r="E674" s="183" t="s">
        <v>790</v>
      </c>
      <c r="F674" s="183">
        <v>130</v>
      </c>
      <c r="G674" s="183">
        <v>32</v>
      </c>
      <c r="H674" s="183">
        <v>23</v>
      </c>
      <c r="I674" s="183">
        <v>13</v>
      </c>
      <c r="J674" s="183">
        <f ca="1">INDIRECT(CONCATENATE("G", ROW())) + INDIRECT(CONCATENATE("H", ROW())) + INDIRECT(CONCATENATE("I", ROW()))</f>
        <v>68</v>
      </c>
      <c r="K674" s="183">
        <v>1309</v>
      </c>
      <c r="L674" s="183">
        <v>638</v>
      </c>
      <c r="M674" s="183">
        <v>851</v>
      </c>
      <c r="N674" s="183">
        <v>437</v>
      </c>
      <c r="O674" s="183">
        <v>373</v>
      </c>
      <c r="P674" s="183">
        <v>207</v>
      </c>
      <c r="Q674" s="329">
        <f ca="1">INDIRECT(CONCATENATE("K", ROW())) + INDIRECT(CONCATENATE("M", ROW())) + INDIRECT(CONCATENATE("O", ROW()))</f>
        <v>2533</v>
      </c>
      <c r="R674" s="183">
        <f ca="1">INDIRECT(CONCATENATE("L", ROW())) + INDIRECT(CONCATENATE("N", ROW())) + INDIRECT(CONCATENATE("P", ROW()))</f>
        <v>1282</v>
      </c>
      <c r="S674" s="183">
        <v>32</v>
      </c>
      <c r="T674" s="183">
        <v>31</v>
      </c>
      <c r="U674" s="183">
        <v>53</v>
      </c>
      <c r="V674" s="183">
        <v>46</v>
      </c>
      <c r="W674" s="183">
        <v>21</v>
      </c>
      <c r="X674" s="183">
        <v>15</v>
      </c>
      <c r="Y674" s="183">
        <f ca="1">INDIRECT(CONCATENATE("S", ROW())) + INDIRECT(CONCATENATE("U", ROW())) + INDIRECT(CONCATENATE("W", ROW()))</f>
        <v>106</v>
      </c>
      <c r="Z674" s="183">
        <f ca="1">INDIRECT(CONCATENATE("T", ROW())) + INDIRECT(CONCATENATE("V", ROW())) + INDIRECT(CONCATENATE("X", ROW()))</f>
        <v>92</v>
      </c>
      <c r="AA674" s="14"/>
    </row>
    <row r="675" spans="1:27" ht="15" customHeight="1" x14ac:dyDescent="0.25">
      <c r="A675" s="182" t="s">
        <v>223</v>
      </c>
      <c r="B675" s="14"/>
      <c r="C675" s="14">
        <f t="shared" ref="C675:Z675" ca="1" si="158">INDIRECT(ADDRESS(672,COLUMN()))+INDIRECT(ADDRESS(673,COLUMN()))+INDIRECT(ADDRESS(674,COLUMN()))</f>
        <v>36</v>
      </c>
      <c r="D675" s="14" t="e">
        <f t="shared" ca="1" si="158"/>
        <v>#VALUE!</v>
      </c>
      <c r="E675" s="14" t="e">
        <f t="shared" ca="1" si="158"/>
        <v>#VALUE!</v>
      </c>
      <c r="F675" s="14">
        <f t="shared" ca="1" si="158"/>
        <v>400</v>
      </c>
      <c r="G675" s="14">
        <f t="shared" ca="1" si="158"/>
        <v>86</v>
      </c>
      <c r="H675" s="14">
        <f t="shared" ca="1" si="158"/>
        <v>66</v>
      </c>
      <c r="I675" s="14">
        <f t="shared" ca="1" si="158"/>
        <v>35</v>
      </c>
      <c r="J675" s="14">
        <f t="shared" ca="1" si="158"/>
        <v>187</v>
      </c>
      <c r="K675" s="14">
        <f t="shared" ca="1" si="158"/>
        <v>3277</v>
      </c>
      <c r="L675" s="14">
        <f t="shared" ca="1" si="158"/>
        <v>1617</v>
      </c>
      <c r="M675" s="14">
        <f t="shared" ca="1" si="158"/>
        <v>2115</v>
      </c>
      <c r="N675" s="14">
        <f t="shared" ca="1" si="158"/>
        <v>1073</v>
      </c>
      <c r="O675" s="14">
        <f t="shared" ca="1" si="158"/>
        <v>974</v>
      </c>
      <c r="P675" s="14">
        <f t="shared" ca="1" si="158"/>
        <v>527</v>
      </c>
      <c r="Q675" s="320">
        <f t="shared" ca="1" si="158"/>
        <v>6366</v>
      </c>
      <c r="R675" s="14">
        <f t="shared" ca="1" si="158"/>
        <v>3217</v>
      </c>
      <c r="S675" s="14">
        <f t="shared" ca="1" si="158"/>
        <v>86</v>
      </c>
      <c r="T675" s="14">
        <f t="shared" ca="1" si="158"/>
        <v>84</v>
      </c>
      <c r="U675" s="14">
        <f t="shared" ca="1" si="158"/>
        <v>139</v>
      </c>
      <c r="V675" s="14">
        <f t="shared" ca="1" si="158"/>
        <v>114</v>
      </c>
      <c r="W675" s="14">
        <f t="shared" ca="1" si="158"/>
        <v>71</v>
      </c>
      <c r="X675" s="14">
        <f t="shared" ca="1" si="158"/>
        <v>52</v>
      </c>
      <c r="Y675" s="14">
        <f t="shared" ca="1" si="158"/>
        <v>296</v>
      </c>
      <c r="Z675" s="14">
        <f t="shared" ca="1" si="158"/>
        <v>250</v>
      </c>
      <c r="AA675" s="14"/>
    </row>
    <row r="676" spans="1:27" ht="15" customHeight="1" x14ac:dyDescent="0.25">
      <c r="A676" s="182" t="s">
        <v>224</v>
      </c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320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5" customHeight="1" x14ac:dyDescent="0.25">
      <c r="A677" s="182" t="s">
        <v>225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320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5" customHeight="1" x14ac:dyDescent="0.25">
      <c r="A678" s="183"/>
      <c r="B678" s="183" t="s">
        <v>786</v>
      </c>
      <c r="C678" s="183">
        <v>12</v>
      </c>
      <c r="D678" s="183" t="s">
        <v>787</v>
      </c>
      <c r="E678" s="183" t="s">
        <v>791</v>
      </c>
      <c r="F678" s="183">
        <v>130</v>
      </c>
      <c r="G678" s="183">
        <v>5</v>
      </c>
      <c r="H678" s="183">
        <v>4</v>
      </c>
      <c r="I678" s="183">
        <v>3</v>
      </c>
      <c r="J678" s="183">
        <f ca="1">INDIRECT(CONCATENATE("G", ROW())) + INDIRECT(CONCATENATE("H", ROW())) + INDIRECT(CONCATENATE("I", ROW()))</f>
        <v>12</v>
      </c>
      <c r="K678" s="183">
        <v>122</v>
      </c>
      <c r="L678" s="183">
        <v>70</v>
      </c>
      <c r="M678" s="183">
        <v>43</v>
      </c>
      <c r="N678" s="183">
        <v>19</v>
      </c>
      <c r="O678" s="183">
        <v>14</v>
      </c>
      <c r="P678" s="183">
        <v>7</v>
      </c>
      <c r="Q678" s="329">
        <f ca="1">INDIRECT(CONCATENATE("K", ROW())) + INDIRECT(CONCATENATE("M", ROW())) + INDIRECT(CONCATENATE("O", ROW()))</f>
        <v>179</v>
      </c>
      <c r="R678" s="183">
        <f ca="1">INDIRECT(CONCATENATE("L", ROW())) + INDIRECT(CONCATENATE("N", ROW())) + INDIRECT(CONCATENATE("P", ROW()))</f>
        <v>96</v>
      </c>
      <c r="S678" s="183">
        <v>5</v>
      </c>
      <c r="T678" s="183">
        <v>5</v>
      </c>
      <c r="U678" s="183">
        <v>3</v>
      </c>
      <c r="V678" s="183">
        <v>3</v>
      </c>
      <c r="W678" s="183">
        <v>6</v>
      </c>
      <c r="X678" s="183">
        <v>5</v>
      </c>
      <c r="Y678" s="183">
        <f ca="1">INDIRECT(CONCATENATE("S", ROW())) + INDIRECT(CONCATENATE("U", ROW())) + INDIRECT(CONCATENATE("W", ROW()))</f>
        <v>14</v>
      </c>
      <c r="Z678" s="183">
        <f ca="1">INDIRECT(CONCATENATE("T", ROW())) + INDIRECT(CONCATENATE("V", ROW())) + INDIRECT(CONCATENATE("X", ROW()))</f>
        <v>13</v>
      </c>
      <c r="AA678" s="14"/>
    </row>
    <row r="679" spans="1:27" ht="15" customHeight="1" x14ac:dyDescent="0.25">
      <c r="A679" s="182" t="s">
        <v>229</v>
      </c>
      <c r="B679" s="14"/>
      <c r="C679" s="14">
        <f t="shared" ref="C679:Z679" ca="1" si="159">INDIRECT(ADDRESS(678,COLUMN()))</f>
        <v>12</v>
      </c>
      <c r="D679" s="14" t="str">
        <f t="shared" ca="1" si="159"/>
        <v>Н</v>
      </c>
      <c r="E679" s="14" t="str">
        <f t="shared" ca="1" si="159"/>
        <v>Ерөнхий боловсролын сод сургууль</v>
      </c>
      <c r="F679" s="14">
        <f t="shared" ca="1" si="159"/>
        <v>130</v>
      </c>
      <c r="G679" s="14">
        <f t="shared" ca="1" si="159"/>
        <v>5</v>
      </c>
      <c r="H679" s="14">
        <f t="shared" ca="1" si="159"/>
        <v>4</v>
      </c>
      <c r="I679" s="14">
        <f t="shared" ca="1" si="159"/>
        <v>3</v>
      </c>
      <c r="J679" s="14">
        <f t="shared" ca="1" si="159"/>
        <v>12</v>
      </c>
      <c r="K679" s="14">
        <f t="shared" ca="1" si="159"/>
        <v>122</v>
      </c>
      <c r="L679" s="14">
        <f t="shared" ca="1" si="159"/>
        <v>70</v>
      </c>
      <c r="M679" s="14">
        <f t="shared" ca="1" si="159"/>
        <v>43</v>
      </c>
      <c r="N679" s="14">
        <f t="shared" ca="1" si="159"/>
        <v>19</v>
      </c>
      <c r="O679" s="14">
        <f t="shared" ca="1" si="159"/>
        <v>14</v>
      </c>
      <c r="P679" s="14">
        <f t="shared" ca="1" si="159"/>
        <v>7</v>
      </c>
      <c r="Q679" s="320">
        <f t="shared" ca="1" si="159"/>
        <v>179</v>
      </c>
      <c r="R679" s="14">
        <f t="shared" ca="1" si="159"/>
        <v>96</v>
      </c>
      <c r="S679" s="14">
        <f t="shared" ca="1" si="159"/>
        <v>5</v>
      </c>
      <c r="T679" s="14">
        <f t="shared" ca="1" si="159"/>
        <v>5</v>
      </c>
      <c r="U679" s="14">
        <f t="shared" ca="1" si="159"/>
        <v>3</v>
      </c>
      <c r="V679" s="14">
        <f t="shared" ca="1" si="159"/>
        <v>3</v>
      </c>
      <c r="W679" s="14">
        <f t="shared" ca="1" si="159"/>
        <v>6</v>
      </c>
      <c r="X679" s="14">
        <f t="shared" ca="1" si="159"/>
        <v>5</v>
      </c>
      <c r="Y679" s="14">
        <f t="shared" ca="1" si="159"/>
        <v>14</v>
      </c>
      <c r="Z679" s="14">
        <f t="shared" ca="1" si="159"/>
        <v>13</v>
      </c>
      <c r="AA679" s="14"/>
    </row>
    <row r="680" spans="1:27" ht="15" customHeight="1" x14ac:dyDescent="0.25">
      <c r="A680" s="182" t="s">
        <v>792</v>
      </c>
      <c r="B680" s="14"/>
      <c r="C680" s="14">
        <f t="shared" ref="C680:Z680" ca="1" si="160">INDIRECT(ADDRESS(672,COLUMN()))+INDIRECT(ADDRESS(673,COLUMN()))+INDIRECT(ADDRESS(674,COLUMN()))+INDIRECT(ADDRESS(678,COLUMN()))</f>
        <v>48</v>
      </c>
      <c r="D680" s="14" t="e">
        <f t="shared" ca="1" si="160"/>
        <v>#VALUE!</v>
      </c>
      <c r="E680" s="14" t="e">
        <f t="shared" ca="1" si="160"/>
        <v>#VALUE!</v>
      </c>
      <c r="F680" s="14">
        <f t="shared" ca="1" si="160"/>
        <v>530</v>
      </c>
      <c r="G680" s="14">
        <f t="shared" ca="1" si="160"/>
        <v>91</v>
      </c>
      <c r="H680" s="14">
        <f t="shared" ca="1" si="160"/>
        <v>70</v>
      </c>
      <c r="I680" s="14">
        <f t="shared" ca="1" si="160"/>
        <v>38</v>
      </c>
      <c r="J680" s="14">
        <f t="shared" ca="1" si="160"/>
        <v>199</v>
      </c>
      <c r="K680" s="14">
        <f t="shared" ca="1" si="160"/>
        <v>3399</v>
      </c>
      <c r="L680" s="14">
        <f t="shared" ca="1" si="160"/>
        <v>1687</v>
      </c>
      <c r="M680" s="14">
        <f t="shared" ca="1" si="160"/>
        <v>2158</v>
      </c>
      <c r="N680" s="14">
        <f t="shared" ca="1" si="160"/>
        <v>1092</v>
      </c>
      <c r="O680" s="14">
        <f t="shared" ca="1" si="160"/>
        <v>988</v>
      </c>
      <c r="P680" s="14">
        <f t="shared" ca="1" si="160"/>
        <v>534</v>
      </c>
      <c r="Q680" s="320">
        <f t="shared" ca="1" si="160"/>
        <v>6545</v>
      </c>
      <c r="R680" s="14">
        <f t="shared" ca="1" si="160"/>
        <v>3313</v>
      </c>
      <c r="S680" s="14">
        <f t="shared" ca="1" si="160"/>
        <v>91</v>
      </c>
      <c r="T680" s="14">
        <f t="shared" ca="1" si="160"/>
        <v>89</v>
      </c>
      <c r="U680" s="14">
        <f t="shared" ca="1" si="160"/>
        <v>142</v>
      </c>
      <c r="V680" s="14">
        <f t="shared" ca="1" si="160"/>
        <v>117</v>
      </c>
      <c r="W680" s="14">
        <f t="shared" ca="1" si="160"/>
        <v>77</v>
      </c>
      <c r="X680" s="14">
        <f t="shared" ca="1" si="160"/>
        <v>57</v>
      </c>
      <c r="Y680" s="14">
        <f t="shared" ca="1" si="160"/>
        <v>310</v>
      </c>
      <c r="Z680" s="14">
        <f t="shared" ca="1" si="160"/>
        <v>263</v>
      </c>
      <c r="AA680" s="14"/>
    </row>
    <row r="681" spans="1:27" ht="15" customHeight="1" x14ac:dyDescent="0.25">
      <c r="A681" s="182" t="s">
        <v>224</v>
      </c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320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5" customHeight="1" x14ac:dyDescent="0.25">
      <c r="A682" s="182" t="s">
        <v>793</v>
      </c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320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5" customHeight="1" x14ac:dyDescent="0.25">
      <c r="A683" s="182" t="s">
        <v>188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320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5" customHeight="1" x14ac:dyDescent="0.25">
      <c r="A684" s="183"/>
      <c r="B684" s="183" t="s">
        <v>786</v>
      </c>
      <c r="C684" s="183">
        <v>12</v>
      </c>
      <c r="D684" s="183" t="s">
        <v>787</v>
      </c>
      <c r="E684" s="183" t="s">
        <v>794</v>
      </c>
      <c r="F684" s="183">
        <v>8</v>
      </c>
      <c r="G684" s="183">
        <v>44</v>
      </c>
      <c r="H684" s="183">
        <v>31</v>
      </c>
      <c r="I684" s="183">
        <v>16</v>
      </c>
      <c r="J684" s="183">
        <f t="shared" ref="J684:J701" ca="1" si="161">INDIRECT(CONCATENATE("G", ROW())) + INDIRECT(CONCATENATE("H", ROW())) + INDIRECT(CONCATENATE("I", ROW()))</f>
        <v>91</v>
      </c>
      <c r="K684" s="183">
        <v>1737</v>
      </c>
      <c r="L684" s="183">
        <v>843</v>
      </c>
      <c r="M684" s="183">
        <v>1002</v>
      </c>
      <c r="N684" s="183">
        <v>497</v>
      </c>
      <c r="O684" s="183">
        <v>393</v>
      </c>
      <c r="P684" s="183">
        <v>214</v>
      </c>
      <c r="Q684" s="329">
        <f t="shared" ref="Q684:Q701" ca="1" si="162">INDIRECT(CONCATENATE("K", ROW())) + INDIRECT(CONCATENATE("M", ROW())) + INDIRECT(CONCATENATE("O", ROW()))</f>
        <v>3132</v>
      </c>
      <c r="R684" s="183">
        <f t="shared" ref="R684:R701" ca="1" si="163">INDIRECT(CONCATENATE("L", ROW())) + INDIRECT(CONCATENATE("N", ROW())) + INDIRECT(CONCATENATE("P", ROW()))</f>
        <v>1554</v>
      </c>
      <c r="S684" s="183">
        <v>43</v>
      </c>
      <c r="T684" s="183">
        <v>41</v>
      </c>
      <c r="U684" s="183">
        <v>65</v>
      </c>
      <c r="V684" s="183">
        <v>47</v>
      </c>
      <c r="W684" s="183">
        <v>21</v>
      </c>
      <c r="X684" s="183">
        <v>16</v>
      </c>
      <c r="Y684" s="183">
        <f t="shared" ref="Y684:Y701" ca="1" si="164">INDIRECT(CONCATENATE("S", ROW())) + INDIRECT(CONCATENATE("U", ROW())) + INDIRECT(CONCATENATE("W", ROW()))</f>
        <v>129</v>
      </c>
      <c r="Z684" s="183">
        <f t="shared" ref="Z684:Z701" ca="1" si="165">INDIRECT(CONCATENATE("T", ROW())) + INDIRECT(CONCATENATE("V", ROW())) + INDIRECT(CONCATENATE("X", ROW()))</f>
        <v>104</v>
      </c>
      <c r="AA684" s="14"/>
    </row>
    <row r="685" spans="1:27" ht="15" customHeight="1" x14ac:dyDescent="0.25">
      <c r="A685" s="183"/>
      <c r="B685" s="183" t="s">
        <v>786</v>
      </c>
      <c r="C685" s="183">
        <v>12</v>
      </c>
      <c r="D685" s="183" t="s">
        <v>787</v>
      </c>
      <c r="E685" s="183" t="s">
        <v>795</v>
      </c>
      <c r="F685" s="183">
        <v>4</v>
      </c>
      <c r="G685" s="183">
        <v>23</v>
      </c>
      <c r="H685" s="183">
        <v>13</v>
      </c>
      <c r="I685" s="183">
        <v>5</v>
      </c>
      <c r="J685" s="183">
        <f t="shared" ca="1" si="161"/>
        <v>41</v>
      </c>
      <c r="K685" s="183">
        <v>877</v>
      </c>
      <c r="L685" s="183">
        <v>414</v>
      </c>
      <c r="M685" s="183">
        <v>422</v>
      </c>
      <c r="N685" s="183">
        <v>210</v>
      </c>
      <c r="O685" s="183">
        <v>139</v>
      </c>
      <c r="P685" s="183">
        <v>77</v>
      </c>
      <c r="Q685" s="329">
        <f t="shared" ca="1" si="162"/>
        <v>1438</v>
      </c>
      <c r="R685" s="183">
        <f t="shared" ca="1" si="163"/>
        <v>701</v>
      </c>
      <c r="S685" s="183">
        <v>23</v>
      </c>
      <c r="T685" s="183">
        <v>23</v>
      </c>
      <c r="U685" s="183">
        <v>22</v>
      </c>
      <c r="V685" s="183">
        <v>20</v>
      </c>
      <c r="W685" s="183">
        <v>8</v>
      </c>
      <c r="X685" s="183">
        <v>6</v>
      </c>
      <c r="Y685" s="183">
        <f t="shared" ca="1" si="164"/>
        <v>53</v>
      </c>
      <c r="Z685" s="183">
        <f t="shared" ca="1" si="165"/>
        <v>49</v>
      </c>
      <c r="AA685" s="14"/>
    </row>
    <row r="686" spans="1:27" ht="15" customHeight="1" x14ac:dyDescent="0.25">
      <c r="A686" s="183"/>
      <c r="B686" s="183" t="s">
        <v>786</v>
      </c>
      <c r="C686" s="183">
        <v>12</v>
      </c>
      <c r="D686" s="183" t="s">
        <v>787</v>
      </c>
      <c r="E686" s="183" t="s">
        <v>796</v>
      </c>
      <c r="F686" s="183">
        <v>3</v>
      </c>
      <c r="G686" s="183">
        <v>40</v>
      </c>
      <c r="H686" s="183">
        <v>29</v>
      </c>
      <c r="I686" s="183">
        <v>13</v>
      </c>
      <c r="J686" s="183">
        <f t="shared" ca="1" si="161"/>
        <v>82</v>
      </c>
      <c r="K686" s="183">
        <v>1929</v>
      </c>
      <c r="L686" s="183">
        <v>892</v>
      </c>
      <c r="M686" s="183">
        <v>1197</v>
      </c>
      <c r="N686" s="183">
        <v>567</v>
      </c>
      <c r="O686" s="183">
        <v>445</v>
      </c>
      <c r="P686" s="183">
        <v>244</v>
      </c>
      <c r="Q686" s="329">
        <f t="shared" ca="1" si="162"/>
        <v>3571</v>
      </c>
      <c r="R686" s="183">
        <f t="shared" ca="1" si="163"/>
        <v>1703</v>
      </c>
      <c r="S686" s="183">
        <v>40</v>
      </c>
      <c r="T686" s="183">
        <v>39</v>
      </c>
      <c r="U686" s="183">
        <v>79</v>
      </c>
      <c r="V686" s="183">
        <v>52</v>
      </c>
      <c r="W686" s="183">
        <v>16</v>
      </c>
      <c r="X686" s="183">
        <v>15</v>
      </c>
      <c r="Y686" s="183">
        <f t="shared" ca="1" si="164"/>
        <v>135</v>
      </c>
      <c r="Z686" s="183">
        <f t="shared" ca="1" si="165"/>
        <v>106</v>
      </c>
      <c r="AA686" s="14"/>
    </row>
    <row r="687" spans="1:27" ht="15" customHeight="1" x14ac:dyDescent="0.25">
      <c r="A687" s="183"/>
      <c r="B687" s="183" t="s">
        <v>786</v>
      </c>
      <c r="C687" s="183">
        <v>12</v>
      </c>
      <c r="D687" s="183" t="s">
        <v>787</v>
      </c>
      <c r="E687" s="183" t="s">
        <v>797</v>
      </c>
      <c r="F687" s="183">
        <v>5</v>
      </c>
      <c r="G687" s="183">
        <v>37</v>
      </c>
      <c r="H687" s="183">
        <v>25</v>
      </c>
      <c r="I687" s="183">
        <v>15</v>
      </c>
      <c r="J687" s="183">
        <f t="shared" ca="1" si="161"/>
        <v>77</v>
      </c>
      <c r="K687" s="183">
        <v>1654</v>
      </c>
      <c r="L687" s="183">
        <v>810</v>
      </c>
      <c r="M687" s="183">
        <v>901</v>
      </c>
      <c r="N687" s="183">
        <v>442</v>
      </c>
      <c r="O687" s="183">
        <v>441</v>
      </c>
      <c r="P687" s="183">
        <v>225</v>
      </c>
      <c r="Q687" s="329">
        <f t="shared" ca="1" si="162"/>
        <v>2996</v>
      </c>
      <c r="R687" s="183">
        <f t="shared" ca="1" si="163"/>
        <v>1477</v>
      </c>
      <c r="S687" s="183">
        <v>37</v>
      </c>
      <c r="T687" s="183">
        <v>36</v>
      </c>
      <c r="U687" s="183">
        <v>55</v>
      </c>
      <c r="V687" s="183">
        <v>41</v>
      </c>
      <c r="W687" s="183">
        <v>32</v>
      </c>
      <c r="X687" s="183">
        <v>27</v>
      </c>
      <c r="Y687" s="183">
        <f t="shared" ca="1" si="164"/>
        <v>124</v>
      </c>
      <c r="Z687" s="183">
        <f t="shared" ca="1" si="165"/>
        <v>104</v>
      </c>
      <c r="AA687" s="14"/>
    </row>
    <row r="688" spans="1:27" ht="15" customHeight="1" x14ac:dyDescent="0.25">
      <c r="A688" s="183"/>
      <c r="B688" s="183" t="s">
        <v>786</v>
      </c>
      <c r="C688" s="183">
        <v>12</v>
      </c>
      <c r="D688" s="183" t="s">
        <v>787</v>
      </c>
      <c r="E688" s="183" t="s">
        <v>798</v>
      </c>
      <c r="F688" s="183">
        <v>5</v>
      </c>
      <c r="G688" s="183">
        <v>43</v>
      </c>
      <c r="H688" s="183">
        <v>20</v>
      </c>
      <c r="I688" s="183">
        <v>9</v>
      </c>
      <c r="J688" s="183">
        <f t="shared" ca="1" si="161"/>
        <v>72</v>
      </c>
      <c r="K688" s="183">
        <v>2011</v>
      </c>
      <c r="L688" s="183">
        <v>1044</v>
      </c>
      <c r="M688" s="183">
        <v>784</v>
      </c>
      <c r="N688" s="183">
        <v>404</v>
      </c>
      <c r="O688" s="183">
        <v>297</v>
      </c>
      <c r="P688" s="183">
        <v>155</v>
      </c>
      <c r="Q688" s="329">
        <f t="shared" ca="1" si="162"/>
        <v>3092</v>
      </c>
      <c r="R688" s="183">
        <f t="shared" ca="1" si="163"/>
        <v>1603</v>
      </c>
      <c r="S688" s="183">
        <v>44</v>
      </c>
      <c r="T688" s="183">
        <v>41</v>
      </c>
      <c r="U688" s="183">
        <v>49</v>
      </c>
      <c r="V688" s="183">
        <v>39</v>
      </c>
      <c r="W688" s="183">
        <v>18</v>
      </c>
      <c r="X688" s="183">
        <v>13</v>
      </c>
      <c r="Y688" s="183">
        <f t="shared" ca="1" si="164"/>
        <v>111</v>
      </c>
      <c r="Z688" s="183">
        <f t="shared" ca="1" si="165"/>
        <v>93</v>
      </c>
      <c r="AA688" s="14"/>
    </row>
    <row r="689" spans="1:27" ht="15" customHeight="1" x14ac:dyDescent="0.25">
      <c r="A689" s="183"/>
      <c r="B689" s="183" t="s">
        <v>786</v>
      </c>
      <c r="C689" s="183">
        <v>12</v>
      </c>
      <c r="D689" s="183" t="s">
        <v>787</v>
      </c>
      <c r="E689" s="183" t="s">
        <v>799</v>
      </c>
      <c r="F689" s="183">
        <v>3</v>
      </c>
      <c r="G689" s="183">
        <v>35</v>
      </c>
      <c r="H689" s="183">
        <v>28</v>
      </c>
      <c r="I689" s="183">
        <v>15</v>
      </c>
      <c r="J689" s="183">
        <f t="shared" ca="1" si="161"/>
        <v>78</v>
      </c>
      <c r="K689" s="183">
        <v>1450</v>
      </c>
      <c r="L689" s="183">
        <v>712</v>
      </c>
      <c r="M689" s="183">
        <v>951</v>
      </c>
      <c r="N689" s="183">
        <v>474</v>
      </c>
      <c r="O689" s="183">
        <v>436</v>
      </c>
      <c r="P689" s="183">
        <v>235</v>
      </c>
      <c r="Q689" s="329">
        <f t="shared" ca="1" si="162"/>
        <v>2837</v>
      </c>
      <c r="R689" s="183">
        <f t="shared" ca="1" si="163"/>
        <v>1421</v>
      </c>
      <c r="S689" s="183">
        <v>35</v>
      </c>
      <c r="T689" s="183">
        <v>34</v>
      </c>
      <c r="U689" s="183">
        <v>52</v>
      </c>
      <c r="V689" s="183">
        <v>42</v>
      </c>
      <c r="W689" s="183">
        <v>27</v>
      </c>
      <c r="X689" s="183">
        <v>18</v>
      </c>
      <c r="Y689" s="183">
        <f t="shared" ca="1" si="164"/>
        <v>114</v>
      </c>
      <c r="Z689" s="183">
        <f t="shared" ca="1" si="165"/>
        <v>94</v>
      </c>
      <c r="AA689" s="14"/>
    </row>
    <row r="690" spans="1:27" ht="15" customHeight="1" x14ac:dyDescent="0.25">
      <c r="A690" s="183"/>
      <c r="B690" s="183" t="s">
        <v>786</v>
      </c>
      <c r="C690" s="183">
        <v>12</v>
      </c>
      <c r="D690" s="183" t="s">
        <v>787</v>
      </c>
      <c r="E690" s="183" t="s">
        <v>800</v>
      </c>
      <c r="F690" s="183">
        <v>5</v>
      </c>
      <c r="G690" s="183">
        <v>26</v>
      </c>
      <c r="H690" s="183">
        <v>19</v>
      </c>
      <c r="I690" s="183">
        <v>10</v>
      </c>
      <c r="J690" s="183">
        <f t="shared" ca="1" si="161"/>
        <v>55</v>
      </c>
      <c r="K690" s="183">
        <v>941</v>
      </c>
      <c r="L690" s="183">
        <v>438</v>
      </c>
      <c r="M690" s="183">
        <v>621</v>
      </c>
      <c r="N690" s="183">
        <v>329</v>
      </c>
      <c r="O690" s="183">
        <v>293</v>
      </c>
      <c r="P690" s="183">
        <v>148</v>
      </c>
      <c r="Q690" s="329">
        <f t="shared" ca="1" si="162"/>
        <v>1855</v>
      </c>
      <c r="R690" s="183">
        <f t="shared" ca="1" si="163"/>
        <v>915</v>
      </c>
      <c r="S690" s="183">
        <v>26</v>
      </c>
      <c r="T690" s="183">
        <v>26</v>
      </c>
      <c r="U690" s="183">
        <v>43</v>
      </c>
      <c r="V690" s="183">
        <v>33</v>
      </c>
      <c r="W690" s="183">
        <v>15</v>
      </c>
      <c r="X690" s="183">
        <v>13</v>
      </c>
      <c r="Y690" s="183">
        <f t="shared" ca="1" si="164"/>
        <v>84</v>
      </c>
      <c r="Z690" s="183">
        <f t="shared" ca="1" si="165"/>
        <v>72</v>
      </c>
      <c r="AA690" s="14"/>
    </row>
    <row r="691" spans="1:27" ht="15" customHeight="1" x14ac:dyDescent="0.25">
      <c r="A691" s="183"/>
      <c r="B691" s="183" t="s">
        <v>786</v>
      </c>
      <c r="C691" s="183">
        <v>12</v>
      </c>
      <c r="D691" s="183" t="s">
        <v>787</v>
      </c>
      <c r="E691" s="183" t="s">
        <v>801</v>
      </c>
      <c r="F691" s="183">
        <v>4</v>
      </c>
      <c r="G691" s="183">
        <v>28</v>
      </c>
      <c r="H691" s="183">
        <v>21</v>
      </c>
      <c r="I691" s="183">
        <v>11</v>
      </c>
      <c r="J691" s="183">
        <f t="shared" ca="1" si="161"/>
        <v>60</v>
      </c>
      <c r="K691" s="183">
        <v>1004</v>
      </c>
      <c r="L691" s="183">
        <v>485</v>
      </c>
      <c r="M691" s="183">
        <v>648</v>
      </c>
      <c r="N691" s="183">
        <v>328</v>
      </c>
      <c r="O691" s="183">
        <v>332</v>
      </c>
      <c r="P691" s="183">
        <v>180</v>
      </c>
      <c r="Q691" s="329">
        <f t="shared" ca="1" si="162"/>
        <v>1984</v>
      </c>
      <c r="R691" s="183">
        <f t="shared" ca="1" si="163"/>
        <v>993</v>
      </c>
      <c r="S691" s="183">
        <v>28</v>
      </c>
      <c r="T691" s="183">
        <v>27</v>
      </c>
      <c r="U691" s="183">
        <v>48</v>
      </c>
      <c r="V691" s="183">
        <v>36</v>
      </c>
      <c r="W691" s="183">
        <v>18</v>
      </c>
      <c r="X691" s="183">
        <v>16</v>
      </c>
      <c r="Y691" s="183">
        <f t="shared" ca="1" si="164"/>
        <v>94</v>
      </c>
      <c r="Z691" s="183">
        <f t="shared" ca="1" si="165"/>
        <v>79</v>
      </c>
      <c r="AA691" s="14"/>
    </row>
    <row r="692" spans="1:27" ht="15" customHeight="1" x14ac:dyDescent="0.25">
      <c r="A692" s="183"/>
      <c r="B692" s="183" t="s">
        <v>786</v>
      </c>
      <c r="C692" s="183">
        <v>12</v>
      </c>
      <c r="D692" s="183" t="s">
        <v>787</v>
      </c>
      <c r="E692" s="183" t="s">
        <v>802</v>
      </c>
      <c r="F692" s="183">
        <v>4</v>
      </c>
      <c r="G692" s="183">
        <v>34</v>
      </c>
      <c r="H692" s="183">
        <v>16</v>
      </c>
      <c r="I692" s="183">
        <v>9</v>
      </c>
      <c r="J692" s="183">
        <f t="shared" ca="1" si="161"/>
        <v>59</v>
      </c>
      <c r="K692" s="183">
        <v>1196</v>
      </c>
      <c r="L692" s="183">
        <v>576</v>
      </c>
      <c r="M692" s="183">
        <v>568</v>
      </c>
      <c r="N692" s="183">
        <v>281</v>
      </c>
      <c r="O692" s="183">
        <v>244</v>
      </c>
      <c r="P692" s="183">
        <v>141</v>
      </c>
      <c r="Q692" s="329">
        <f t="shared" ca="1" si="162"/>
        <v>2008</v>
      </c>
      <c r="R692" s="183">
        <f t="shared" ca="1" si="163"/>
        <v>998</v>
      </c>
      <c r="S692" s="183">
        <v>34</v>
      </c>
      <c r="T692" s="183">
        <v>33</v>
      </c>
      <c r="U692" s="183">
        <v>29</v>
      </c>
      <c r="V692" s="183">
        <v>21</v>
      </c>
      <c r="W692" s="183">
        <v>22</v>
      </c>
      <c r="X692" s="183">
        <v>16</v>
      </c>
      <c r="Y692" s="183">
        <f t="shared" ca="1" si="164"/>
        <v>85</v>
      </c>
      <c r="Z692" s="183">
        <f t="shared" ca="1" si="165"/>
        <v>70</v>
      </c>
      <c r="AA692" s="14"/>
    </row>
    <row r="693" spans="1:27" ht="15" customHeight="1" x14ac:dyDescent="0.25">
      <c r="A693" s="183"/>
      <c r="B693" s="183" t="s">
        <v>786</v>
      </c>
      <c r="C693" s="183">
        <v>12</v>
      </c>
      <c r="D693" s="183" t="s">
        <v>787</v>
      </c>
      <c r="E693" s="183" t="s">
        <v>803</v>
      </c>
      <c r="F693" s="183">
        <v>5</v>
      </c>
      <c r="G693" s="183">
        <v>19</v>
      </c>
      <c r="H693" s="183">
        <v>13</v>
      </c>
      <c r="I693" s="183">
        <v>7</v>
      </c>
      <c r="J693" s="183">
        <f t="shared" ca="1" si="161"/>
        <v>39</v>
      </c>
      <c r="K693" s="183">
        <v>952</v>
      </c>
      <c r="L693" s="183">
        <v>486</v>
      </c>
      <c r="M693" s="183">
        <v>504</v>
      </c>
      <c r="N693" s="183">
        <v>244</v>
      </c>
      <c r="O693" s="183">
        <v>229</v>
      </c>
      <c r="P693" s="183">
        <v>125</v>
      </c>
      <c r="Q693" s="329">
        <f t="shared" ca="1" si="162"/>
        <v>1685</v>
      </c>
      <c r="R693" s="183">
        <f t="shared" ca="1" si="163"/>
        <v>855</v>
      </c>
      <c r="S693" s="183">
        <v>19</v>
      </c>
      <c r="T693" s="183">
        <v>19</v>
      </c>
      <c r="U693" s="183">
        <v>31</v>
      </c>
      <c r="V693" s="183">
        <v>22</v>
      </c>
      <c r="W693" s="183">
        <v>9</v>
      </c>
      <c r="X693" s="183">
        <v>8</v>
      </c>
      <c r="Y693" s="183">
        <f t="shared" ca="1" si="164"/>
        <v>59</v>
      </c>
      <c r="Z693" s="183">
        <f t="shared" ca="1" si="165"/>
        <v>49</v>
      </c>
      <c r="AA693" s="14"/>
    </row>
    <row r="694" spans="1:27" ht="15" customHeight="1" x14ac:dyDescent="0.25">
      <c r="A694" s="183"/>
      <c r="B694" s="183" t="s">
        <v>786</v>
      </c>
      <c r="C694" s="183">
        <v>12</v>
      </c>
      <c r="D694" s="183" t="s">
        <v>787</v>
      </c>
      <c r="E694" s="183" t="s">
        <v>804</v>
      </c>
      <c r="F694" s="183"/>
      <c r="G694" s="183">
        <v>26</v>
      </c>
      <c r="H694" s="183">
        <v>16</v>
      </c>
      <c r="I694" s="183">
        <v>7</v>
      </c>
      <c r="J694" s="183">
        <f t="shared" ca="1" si="161"/>
        <v>49</v>
      </c>
      <c r="K694" s="183">
        <v>1076</v>
      </c>
      <c r="L694" s="183">
        <v>515</v>
      </c>
      <c r="M694" s="183">
        <v>640</v>
      </c>
      <c r="N694" s="183">
        <v>331</v>
      </c>
      <c r="O694" s="183">
        <v>213</v>
      </c>
      <c r="P694" s="183">
        <v>119</v>
      </c>
      <c r="Q694" s="329">
        <f t="shared" ca="1" si="162"/>
        <v>1929</v>
      </c>
      <c r="R694" s="183">
        <f t="shared" ca="1" si="163"/>
        <v>965</v>
      </c>
      <c r="S694" s="183">
        <v>26</v>
      </c>
      <c r="T694" s="183">
        <v>26</v>
      </c>
      <c r="U694" s="183">
        <v>28</v>
      </c>
      <c r="V694" s="183">
        <v>18</v>
      </c>
      <c r="W694" s="183">
        <v>17</v>
      </c>
      <c r="X694" s="183">
        <v>15</v>
      </c>
      <c r="Y694" s="183">
        <f t="shared" ca="1" si="164"/>
        <v>71</v>
      </c>
      <c r="Z694" s="183">
        <f t="shared" ca="1" si="165"/>
        <v>59</v>
      </c>
      <c r="AA694" s="14"/>
    </row>
    <row r="695" spans="1:27" ht="15" customHeight="1" x14ac:dyDescent="0.25">
      <c r="A695" s="183"/>
      <c r="B695" s="183" t="s">
        <v>786</v>
      </c>
      <c r="C695" s="183">
        <v>9</v>
      </c>
      <c r="D695" s="183" t="s">
        <v>787</v>
      </c>
      <c r="E695" s="183" t="s">
        <v>805</v>
      </c>
      <c r="F695" s="183">
        <v>6</v>
      </c>
      <c r="G695" s="183">
        <v>15</v>
      </c>
      <c r="H695" s="183">
        <v>12</v>
      </c>
      <c r="I695" s="183"/>
      <c r="J695" s="183">
        <f t="shared" ca="1" si="161"/>
        <v>27</v>
      </c>
      <c r="K695" s="183">
        <v>173</v>
      </c>
      <c r="L695" s="183">
        <v>63</v>
      </c>
      <c r="M695" s="183">
        <v>157</v>
      </c>
      <c r="N695" s="183">
        <v>60</v>
      </c>
      <c r="O695" s="183"/>
      <c r="P695" s="183"/>
      <c r="Q695" s="329">
        <f t="shared" ca="1" si="162"/>
        <v>330</v>
      </c>
      <c r="R695" s="183">
        <f t="shared" ca="1" si="163"/>
        <v>123</v>
      </c>
      <c r="S695" s="183">
        <v>22</v>
      </c>
      <c r="T695" s="183">
        <v>21</v>
      </c>
      <c r="U695" s="183">
        <v>18</v>
      </c>
      <c r="V695" s="183">
        <v>12</v>
      </c>
      <c r="W695" s="183"/>
      <c r="X695" s="183"/>
      <c r="Y695" s="183">
        <f t="shared" ca="1" si="164"/>
        <v>40</v>
      </c>
      <c r="Z695" s="183">
        <f t="shared" ca="1" si="165"/>
        <v>33</v>
      </c>
      <c r="AA695" s="14"/>
    </row>
    <row r="696" spans="1:27" ht="15" customHeight="1" x14ac:dyDescent="0.25">
      <c r="A696" s="183"/>
      <c r="B696" s="183" t="s">
        <v>786</v>
      </c>
      <c r="C696" s="183">
        <v>12</v>
      </c>
      <c r="D696" s="183" t="s">
        <v>787</v>
      </c>
      <c r="E696" s="183" t="s">
        <v>806</v>
      </c>
      <c r="F696" s="183">
        <v>3</v>
      </c>
      <c r="G696" s="183">
        <v>25</v>
      </c>
      <c r="H696" s="183">
        <v>22</v>
      </c>
      <c r="I696" s="183">
        <v>13</v>
      </c>
      <c r="J696" s="183">
        <f t="shared" ca="1" si="161"/>
        <v>60</v>
      </c>
      <c r="K696" s="183">
        <v>663</v>
      </c>
      <c r="L696" s="183">
        <v>331</v>
      </c>
      <c r="M696" s="183">
        <v>570</v>
      </c>
      <c r="N696" s="183">
        <v>273</v>
      </c>
      <c r="O696" s="183">
        <v>312</v>
      </c>
      <c r="P696" s="183">
        <v>170</v>
      </c>
      <c r="Q696" s="329">
        <f t="shared" ca="1" si="162"/>
        <v>1545</v>
      </c>
      <c r="R696" s="183">
        <f t="shared" ca="1" si="163"/>
        <v>774</v>
      </c>
      <c r="S696" s="183">
        <v>25</v>
      </c>
      <c r="T696" s="183">
        <v>23</v>
      </c>
      <c r="U696" s="183">
        <v>48</v>
      </c>
      <c r="V696" s="183">
        <v>33</v>
      </c>
      <c r="W696" s="183">
        <v>17</v>
      </c>
      <c r="X696" s="183">
        <v>14</v>
      </c>
      <c r="Y696" s="183">
        <f t="shared" ca="1" si="164"/>
        <v>90</v>
      </c>
      <c r="Z696" s="183">
        <f t="shared" ca="1" si="165"/>
        <v>70</v>
      </c>
      <c r="AA696" s="14"/>
    </row>
    <row r="697" spans="1:27" ht="15" customHeight="1" x14ac:dyDescent="0.25">
      <c r="A697" s="183"/>
      <c r="B697" s="183" t="s">
        <v>786</v>
      </c>
      <c r="C697" s="183">
        <v>12</v>
      </c>
      <c r="D697" s="183" t="s">
        <v>787</v>
      </c>
      <c r="E697" s="183" t="s">
        <v>807</v>
      </c>
      <c r="F697" s="183">
        <v>10</v>
      </c>
      <c r="G697" s="183">
        <v>60</v>
      </c>
      <c r="H697" s="183">
        <v>43</v>
      </c>
      <c r="I697" s="183">
        <v>21</v>
      </c>
      <c r="J697" s="183">
        <f t="shared" ca="1" si="161"/>
        <v>124</v>
      </c>
      <c r="K697" s="183">
        <v>2879</v>
      </c>
      <c r="L697" s="183">
        <v>1388</v>
      </c>
      <c r="M697" s="183">
        <v>1449</v>
      </c>
      <c r="N697" s="183">
        <v>704</v>
      </c>
      <c r="O697" s="183">
        <v>670</v>
      </c>
      <c r="P697" s="183">
        <v>362</v>
      </c>
      <c r="Q697" s="329">
        <f t="shared" ca="1" si="162"/>
        <v>4998</v>
      </c>
      <c r="R697" s="183">
        <f t="shared" ca="1" si="163"/>
        <v>2454</v>
      </c>
      <c r="S697" s="183">
        <v>60</v>
      </c>
      <c r="T697" s="183">
        <v>60</v>
      </c>
      <c r="U697" s="183">
        <v>85</v>
      </c>
      <c r="V697" s="183">
        <v>64</v>
      </c>
      <c r="W697" s="183">
        <v>38</v>
      </c>
      <c r="X697" s="183">
        <v>30</v>
      </c>
      <c r="Y697" s="183">
        <f t="shared" ca="1" si="164"/>
        <v>183</v>
      </c>
      <c r="Z697" s="183">
        <f t="shared" ca="1" si="165"/>
        <v>154</v>
      </c>
      <c r="AA697" s="14"/>
    </row>
    <row r="698" spans="1:27" ht="15" customHeight="1" x14ac:dyDescent="0.25">
      <c r="A698" s="183"/>
      <c r="B698" s="183" t="s">
        <v>786</v>
      </c>
      <c r="C698" s="183">
        <v>12</v>
      </c>
      <c r="D698" s="183" t="s">
        <v>787</v>
      </c>
      <c r="E698" s="183" t="s">
        <v>808</v>
      </c>
      <c r="F698" s="183">
        <v>4</v>
      </c>
      <c r="G698" s="183">
        <v>16</v>
      </c>
      <c r="H698" s="183">
        <v>11</v>
      </c>
      <c r="I698" s="183">
        <v>7</v>
      </c>
      <c r="J698" s="183">
        <f t="shared" ca="1" si="161"/>
        <v>34</v>
      </c>
      <c r="K698" s="183">
        <v>617</v>
      </c>
      <c r="L698" s="183">
        <v>305</v>
      </c>
      <c r="M698" s="183">
        <v>348</v>
      </c>
      <c r="N698" s="183">
        <v>164</v>
      </c>
      <c r="O698" s="183">
        <v>211</v>
      </c>
      <c r="P698" s="183">
        <v>118</v>
      </c>
      <c r="Q698" s="329">
        <f t="shared" ca="1" si="162"/>
        <v>1176</v>
      </c>
      <c r="R698" s="183">
        <f t="shared" ca="1" si="163"/>
        <v>587</v>
      </c>
      <c r="S698" s="183">
        <v>16</v>
      </c>
      <c r="T698" s="183">
        <v>16</v>
      </c>
      <c r="U698" s="183">
        <v>24</v>
      </c>
      <c r="V698" s="183">
        <v>19</v>
      </c>
      <c r="W698" s="183">
        <v>15</v>
      </c>
      <c r="X698" s="183">
        <v>14</v>
      </c>
      <c r="Y698" s="183">
        <f t="shared" ca="1" si="164"/>
        <v>55</v>
      </c>
      <c r="Z698" s="183">
        <f t="shared" ca="1" si="165"/>
        <v>49</v>
      </c>
      <c r="AA698" s="14"/>
    </row>
    <row r="699" spans="1:27" ht="15" customHeight="1" x14ac:dyDescent="0.25">
      <c r="A699" s="183"/>
      <c r="B699" s="183" t="s">
        <v>786</v>
      </c>
      <c r="C699" s="183">
        <v>12</v>
      </c>
      <c r="D699" s="183" t="s">
        <v>787</v>
      </c>
      <c r="E699" s="183" t="s">
        <v>809</v>
      </c>
      <c r="F699" s="183"/>
      <c r="G699" s="183">
        <v>71</v>
      </c>
      <c r="H699" s="183">
        <v>50</v>
      </c>
      <c r="I699" s="183">
        <v>28</v>
      </c>
      <c r="J699" s="183">
        <f t="shared" ca="1" si="161"/>
        <v>149</v>
      </c>
      <c r="K699" s="183">
        <v>3009</v>
      </c>
      <c r="L699" s="183">
        <v>1472</v>
      </c>
      <c r="M699" s="183">
        <v>1663</v>
      </c>
      <c r="N699" s="183">
        <v>857</v>
      </c>
      <c r="O699" s="183">
        <v>829</v>
      </c>
      <c r="P699" s="183">
        <v>461</v>
      </c>
      <c r="Q699" s="329">
        <f t="shared" ca="1" si="162"/>
        <v>5501</v>
      </c>
      <c r="R699" s="183">
        <f t="shared" ca="1" si="163"/>
        <v>2790</v>
      </c>
      <c r="S699" s="183">
        <v>71</v>
      </c>
      <c r="T699" s="183">
        <v>69</v>
      </c>
      <c r="U699" s="183">
        <v>88</v>
      </c>
      <c r="V699" s="183">
        <v>68</v>
      </c>
      <c r="W699" s="183">
        <v>71</v>
      </c>
      <c r="X699" s="183">
        <v>60</v>
      </c>
      <c r="Y699" s="183">
        <f t="shared" ca="1" si="164"/>
        <v>230</v>
      </c>
      <c r="Z699" s="183">
        <f t="shared" ca="1" si="165"/>
        <v>197</v>
      </c>
      <c r="AA699" s="14"/>
    </row>
    <row r="700" spans="1:27" ht="15" customHeight="1" x14ac:dyDescent="0.25">
      <c r="A700" s="183"/>
      <c r="B700" s="183" t="s">
        <v>786</v>
      </c>
      <c r="C700" s="183">
        <v>12</v>
      </c>
      <c r="D700" s="183" t="s">
        <v>787</v>
      </c>
      <c r="E700" s="183" t="s">
        <v>810</v>
      </c>
      <c r="F700" s="183">
        <v>4</v>
      </c>
      <c r="G700" s="183">
        <v>66</v>
      </c>
      <c r="H700" s="183">
        <v>38</v>
      </c>
      <c r="I700" s="183">
        <v>18</v>
      </c>
      <c r="J700" s="183">
        <f t="shared" ca="1" si="161"/>
        <v>122</v>
      </c>
      <c r="K700" s="183">
        <v>3130</v>
      </c>
      <c r="L700" s="183">
        <v>1552</v>
      </c>
      <c r="M700" s="183">
        <v>1601</v>
      </c>
      <c r="N700" s="183">
        <v>809</v>
      </c>
      <c r="O700" s="183">
        <v>644</v>
      </c>
      <c r="P700" s="183">
        <v>357</v>
      </c>
      <c r="Q700" s="329">
        <f t="shared" ca="1" si="162"/>
        <v>5375</v>
      </c>
      <c r="R700" s="183">
        <f t="shared" ca="1" si="163"/>
        <v>2718</v>
      </c>
      <c r="S700" s="183">
        <v>66</v>
      </c>
      <c r="T700" s="183">
        <v>66</v>
      </c>
      <c r="U700" s="183">
        <v>74</v>
      </c>
      <c r="V700" s="183">
        <v>57</v>
      </c>
      <c r="W700" s="183">
        <v>56</v>
      </c>
      <c r="X700" s="183">
        <v>43</v>
      </c>
      <c r="Y700" s="183">
        <f t="shared" ca="1" si="164"/>
        <v>196</v>
      </c>
      <c r="Z700" s="183">
        <f t="shared" ca="1" si="165"/>
        <v>166</v>
      </c>
      <c r="AA700" s="14"/>
    </row>
    <row r="701" spans="1:27" ht="15" customHeight="1" x14ac:dyDescent="0.25">
      <c r="A701" s="183"/>
      <c r="B701" s="183" t="s">
        <v>786</v>
      </c>
      <c r="C701" s="183">
        <v>12</v>
      </c>
      <c r="D701" s="183" t="s">
        <v>787</v>
      </c>
      <c r="E701" s="183" t="s">
        <v>811</v>
      </c>
      <c r="F701" s="183">
        <v>7</v>
      </c>
      <c r="G701" s="183">
        <v>44</v>
      </c>
      <c r="H701" s="183">
        <v>19</v>
      </c>
      <c r="I701" s="183">
        <v>6</v>
      </c>
      <c r="J701" s="183">
        <f t="shared" ca="1" si="161"/>
        <v>69</v>
      </c>
      <c r="K701" s="183">
        <v>1855</v>
      </c>
      <c r="L701" s="183">
        <v>916</v>
      </c>
      <c r="M701" s="183">
        <v>697</v>
      </c>
      <c r="N701" s="183">
        <v>334</v>
      </c>
      <c r="O701" s="183">
        <v>200</v>
      </c>
      <c r="P701" s="183">
        <v>108</v>
      </c>
      <c r="Q701" s="329">
        <f t="shared" ca="1" si="162"/>
        <v>2752</v>
      </c>
      <c r="R701" s="183">
        <f t="shared" ca="1" si="163"/>
        <v>1358</v>
      </c>
      <c r="S701" s="183">
        <v>44</v>
      </c>
      <c r="T701" s="183">
        <v>44</v>
      </c>
      <c r="U701" s="183">
        <v>42</v>
      </c>
      <c r="V701" s="183">
        <v>28</v>
      </c>
      <c r="W701" s="183">
        <v>8</v>
      </c>
      <c r="X701" s="183">
        <v>6</v>
      </c>
      <c r="Y701" s="183">
        <f t="shared" ca="1" si="164"/>
        <v>94</v>
      </c>
      <c r="Z701" s="183">
        <f t="shared" ca="1" si="165"/>
        <v>78</v>
      </c>
      <c r="AA701" s="14"/>
    </row>
    <row r="702" spans="1:27" ht="15" customHeight="1" x14ac:dyDescent="0.25">
      <c r="A702" s="182" t="s">
        <v>223</v>
      </c>
      <c r="B702" s="14"/>
      <c r="C702" s="14">
        <f t="shared" ref="C702:Z702" ca="1" si="166">INDIRECT(ADDRESS(684,COLUMN()))+INDIRECT(ADDRESS(685,COLUMN()))+INDIRECT(ADDRESS(686,COLUMN()))+INDIRECT(ADDRESS(687,COLUMN()))+INDIRECT(ADDRESS(688,COLUMN()))+INDIRECT(ADDRESS(689,COLUMN()))+INDIRECT(ADDRESS(690,COLUMN()))+INDIRECT(ADDRESS(691,COLUMN()))+INDIRECT(ADDRESS(692,COLUMN()))+INDIRECT(ADDRESS(693,COLUMN()))+INDIRECT(ADDRESS(694,COLUMN()))+INDIRECT(ADDRESS(695,COLUMN()))+INDIRECT(ADDRESS(696,COLUMN()))+INDIRECT(ADDRESS(697,COLUMN()))+INDIRECT(ADDRESS(698,COLUMN()))+INDIRECT(ADDRESS(699,COLUMN()))+INDIRECT(ADDRESS(700,COLUMN()))+INDIRECT(ADDRESS(701,COLUMN()))</f>
        <v>213</v>
      </c>
      <c r="D702" s="14" t="e">
        <f t="shared" ca="1" si="166"/>
        <v>#VALUE!</v>
      </c>
      <c r="E702" s="14" t="e">
        <f t="shared" ca="1" si="166"/>
        <v>#VALUE!</v>
      </c>
      <c r="F702" s="14">
        <f t="shared" ca="1" si="166"/>
        <v>80</v>
      </c>
      <c r="G702" s="14">
        <f t="shared" ca="1" si="166"/>
        <v>652</v>
      </c>
      <c r="H702" s="14">
        <f t="shared" ca="1" si="166"/>
        <v>426</v>
      </c>
      <c r="I702" s="14">
        <f t="shared" ca="1" si="166"/>
        <v>210</v>
      </c>
      <c r="J702" s="14">
        <f t="shared" ca="1" si="166"/>
        <v>1288</v>
      </c>
      <c r="K702" s="14">
        <f t="shared" ca="1" si="166"/>
        <v>27153</v>
      </c>
      <c r="L702" s="14">
        <f t="shared" ca="1" si="166"/>
        <v>13242</v>
      </c>
      <c r="M702" s="14">
        <f t="shared" ca="1" si="166"/>
        <v>14723</v>
      </c>
      <c r="N702" s="14">
        <f t="shared" ca="1" si="166"/>
        <v>7308</v>
      </c>
      <c r="O702" s="14">
        <f t="shared" ca="1" si="166"/>
        <v>6328</v>
      </c>
      <c r="P702" s="14">
        <f t="shared" ca="1" si="166"/>
        <v>3439</v>
      </c>
      <c r="Q702" s="320">
        <f t="shared" ca="1" si="166"/>
        <v>48204</v>
      </c>
      <c r="R702" s="14">
        <f t="shared" ca="1" si="166"/>
        <v>23989</v>
      </c>
      <c r="S702" s="14">
        <f t="shared" ca="1" si="166"/>
        <v>659</v>
      </c>
      <c r="T702" s="14">
        <f t="shared" ca="1" si="166"/>
        <v>644</v>
      </c>
      <c r="U702" s="14">
        <f t="shared" ca="1" si="166"/>
        <v>880</v>
      </c>
      <c r="V702" s="14">
        <f t="shared" ca="1" si="166"/>
        <v>652</v>
      </c>
      <c r="W702" s="14">
        <f t="shared" ca="1" si="166"/>
        <v>408</v>
      </c>
      <c r="X702" s="14">
        <f t="shared" ca="1" si="166"/>
        <v>330</v>
      </c>
      <c r="Y702" s="14">
        <f t="shared" ca="1" si="166"/>
        <v>1947</v>
      </c>
      <c r="Z702" s="14">
        <f t="shared" ca="1" si="166"/>
        <v>1626</v>
      </c>
      <c r="AA702" s="14"/>
    </row>
    <row r="703" spans="1:27" ht="15" customHeight="1" x14ac:dyDescent="0.25">
      <c r="A703" s="182" t="s">
        <v>224</v>
      </c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320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5" customHeight="1" x14ac:dyDescent="0.25">
      <c r="A704" s="182" t="s">
        <v>225</v>
      </c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320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5" customHeight="1" x14ac:dyDescent="0.25">
      <c r="A705" s="183"/>
      <c r="B705" s="183" t="s">
        <v>786</v>
      </c>
      <c r="C705" s="183">
        <v>12</v>
      </c>
      <c r="D705" s="183" t="s">
        <v>787</v>
      </c>
      <c r="E705" s="183" t="s">
        <v>812</v>
      </c>
      <c r="F705" s="183">
        <v>5</v>
      </c>
      <c r="G705" s="183">
        <v>7</v>
      </c>
      <c r="H705" s="183">
        <v>5</v>
      </c>
      <c r="I705" s="183">
        <v>4</v>
      </c>
      <c r="J705" s="183">
        <f t="shared" ref="J705:J733" ca="1" si="167">INDIRECT(CONCATENATE("G", ROW())) + INDIRECT(CONCATENATE("H", ROW())) + INDIRECT(CONCATENATE("I", ROW()))</f>
        <v>16</v>
      </c>
      <c r="K705" s="183">
        <v>103</v>
      </c>
      <c r="L705" s="183">
        <v>51</v>
      </c>
      <c r="M705" s="183">
        <v>74</v>
      </c>
      <c r="N705" s="183">
        <v>35</v>
      </c>
      <c r="O705" s="183">
        <v>51</v>
      </c>
      <c r="P705" s="183">
        <v>21</v>
      </c>
      <c r="Q705" s="329">
        <f t="shared" ref="Q705:Q733" ca="1" si="168">INDIRECT(CONCATENATE("K", ROW())) + INDIRECT(CONCATENATE("M", ROW())) + INDIRECT(CONCATENATE("O", ROW()))</f>
        <v>228</v>
      </c>
      <c r="R705" s="183">
        <f t="shared" ref="R705:R733" ca="1" si="169">INDIRECT(CONCATENATE("L", ROW())) + INDIRECT(CONCATENATE("N", ROW())) + INDIRECT(CONCATENATE("P", ROW()))</f>
        <v>107</v>
      </c>
      <c r="S705" s="183">
        <v>6</v>
      </c>
      <c r="T705" s="183">
        <v>6</v>
      </c>
      <c r="U705" s="183">
        <v>11</v>
      </c>
      <c r="V705" s="183">
        <v>8</v>
      </c>
      <c r="W705" s="183">
        <v>11</v>
      </c>
      <c r="X705" s="183">
        <v>6</v>
      </c>
      <c r="Y705" s="183">
        <f t="shared" ref="Y705:Y733" ca="1" si="170">INDIRECT(CONCATENATE("S", ROW())) + INDIRECT(CONCATENATE("U", ROW())) + INDIRECT(CONCATENATE("W", ROW()))</f>
        <v>28</v>
      </c>
      <c r="Z705" s="183">
        <f t="shared" ref="Z705:Z733" ca="1" si="171">INDIRECT(CONCATENATE("T", ROW())) + INDIRECT(CONCATENATE("V", ROW())) + INDIRECT(CONCATENATE("X", ROW()))</f>
        <v>20</v>
      </c>
      <c r="AA705" s="14"/>
    </row>
    <row r="706" spans="1:27" ht="15" customHeight="1" x14ac:dyDescent="0.25">
      <c r="A706" s="183"/>
      <c r="B706" s="183" t="s">
        <v>786</v>
      </c>
      <c r="C706" s="183">
        <v>12</v>
      </c>
      <c r="D706" s="183" t="s">
        <v>787</v>
      </c>
      <c r="E706" s="183" t="s">
        <v>813</v>
      </c>
      <c r="F706" s="183">
        <v>3</v>
      </c>
      <c r="G706" s="183">
        <v>7</v>
      </c>
      <c r="H706" s="183">
        <v>4</v>
      </c>
      <c r="I706" s="183">
        <v>3</v>
      </c>
      <c r="J706" s="183">
        <f t="shared" ca="1" si="167"/>
        <v>14</v>
      </c>
      <c r="K706" s="183">
        <v>130</v>
      </c>
      <c r="L706" s="183">
        <v>58</v>
      </c>
      <c r="M706" s="183">
        <v>63</v>
      </c>
      <c r="N706" s="183">
        <v>24</v>
      </c>
      <c r="O706" s="183">
        <v>51</v>
      </c>
      <c r="P706" s="183">
        <v>25</v>
      </c>
      <c r="Q706" s="329">
        <f t="shared" ca="1" si="168"/>
        <v>244</v>
      </c>
      <c r="R706" s="183">
        <f t="shared" ca="1" si="169"/>
        <v>107</v>
      </c>
      <c r="S706" s="183">
        <v>7</v>
      </c>
      <c r="T706" s="183">
        <v>7</v>
      </c>
      <c r="U706" s="183">
        <v>14</v>
      </c>
      <c r="V706" s="183">
        <v>12</v>
      </c>
      <c r="W706" s="183">
        <v>4</v>
      </c>
      <c r="X706" s="183">
        <v>3</v>
      </c>
      <c r="Y706" s="183">
        <f t="shared" ca="1" si="170"/>
        <v>25</v>
      </c>
      <c r="Z706" s="183">
        <f t="shared" ca="1" si="171"/>
        <v>22</v>
      </c>
      <c r="AA706" s="14"/>
    </row>
    <row r="707" spans="1:27" ht="15" customHeight="1" x14ac:dyDescent="0.25">
      <c r="A707" s="183"/>
      <c r="B707" s="183" t="s">
        <v>786</v>
      </c>
      <c r="C707" s="183">
        <v>12</v>
      </c>
      <c r="D707" s="183" t="s">
        <v>787</v>
      </c>
      <c r="E707" s="183" t="s">
        <v>814</v>
      </c>
      <c r="F707" s="183">
        <v>5</v>
      </c>
      <c r="G707" s="183">
        <v>5</v>
      </c>
      <c r="H707" s="183">
        <v>4</v>
      </c>
      <c r="I707" s="183">
        <v>3</v>
      </c>
      <c r="J707" s="183">
        <f t="shared" ca="1" si="167"/>
        <v>12</v>
      </c>
      <c r="K707" s="183">
        <v>88</v>
      </c>
      <c r="L707" s="183">
        <v>43</v>
      </c>
      <c r="M707" s="183">
        <v>62</v>
      </c>
      <c r="N707" s="183">
        <v>29</v>
      </c>
      <c r="O707" s="183">
        <v>25</v>
      </c>
      <c r="P707" s="183">
        <v>15</v>
      </c>
      <c r="Q707" s="329">
        <f t="shared" ca="1" si="168"/>
        <v>175</v>
      </c>
      <c r="R707" s="183">
        <f t="shared" ca="1" si="169"/>
        <v>87</v>
      </c>
      <c r="S707" s="183">
        <v>5</v>
      </c>
      <c r="T707" s="183">
        <v>5</v>
      </c>
      <c r="U707" s="183">
        <v>12</v>
      </c>
      <c r="V707" s="183">
        <v>9</v>
      </c>
      <c r="W707" s="183">
        <v>5</v>
      </c>
      <c r="X707" s="183">
        <v>5</v>
      </c>
      <c r="Y707" s="183">
        <f t="shared" ca="1" si="170"/>
        <v>22</v>
      </c>
      <c r="Z707" s="183">
        <f t="shared" ca="1" si="171"/>
        <v>19</v>
      </c>
      <c r="AA707" s="14"/>
    </row>
    <row r="708" spans="1:27" ht="15" customHeight="1" x14ac:dyDescent="0.25">
      <c r="A708" s="183"/>
      <c r="B708" s="183" t="s">
        <v>786</v>
      </c>
      <c r="C708" s="183">
        <v>12</v>
      </c>
      <c r="D708" s="183" t="s">
        <v>787</v>
      </c>
      <c r="E708" s="183" t="s">
        <v>815</v>
      </c>
      <c r="F708" s="183">
        <v>4</v>
      </c>
      <c r="G708" s="183"/>
      <c r="H708" s="183">
        <v>3</v>
      </c>
      <c r="I708" s="183">
        <v>3</v>
      </c>
      <c r="J708" s="183">
        <f t="shared" ca="1" si="167"/>
        <v>6</v>
      </c>
      <c r="K708" s="183"/>
      <c r="L708" s="183"/>
      <c r="M708" s="183">
        <v>6</v>
      </c>
      <c r="N708" s="183">
        <v>1</v>
      </c>
      <c r="O708" s="183">
        <v>23</v>
      </c>
      <c r="P708" s="183">
        <v>8</v>
      </c>
      <c r="Q708" s="329">
        <f t="shared" ca="1" si="168"/>
        <v>29</v>
      </c>
      <c r="R708" s="183">
        <f t="shared" ca="1" si="169"/>
        <v>9</v>
      </c>
      <c r="S708" s="183"/>
      <c r="T708" s="183"/>
      <c r="U708" s="183"/>
      <c r="V708" s="183"/>
      <c r="W708" s="183">
        <v>5</v>
      </c>
      <c r="X708" s="183">
        <v>5</v>
      </c>
      <c r="Y708" s="183">
        <f t="shared" ca="1" si="170"/>
        <v>5</v>
      </c>
      <c r="Z708" s="183">
        <f t="shared" ca="1" si="171"/>
        <v>5</v>
      </c>
      <c r="AA708" s="14"/>
    </row>
    <row r="709" spans="1:27" ht="15" customHeight="1" x14ac:dyDescent="0.25">
      <c r="A709" s="183"/>
      <c r="B709" s="183" t="s">
        <v>786</v>
      </c>
      <c r="C709" s="183">
        <v>12</v>
      </c>
      <c r="D709" s="183" t="s">
        <v>787</v>
      </c>
      <c r="E709" s="183" t="s">
        <v>816</v>
      </c>
      <c r="F709" s="183">
        <v>5</v>
      </c>
      <c r="G709" s="183"/>
      <c r="H709" s="183"/>
      <c r="I709" s="183">
        <v>11</v>
      </c>
      <c r="J709" s="183">
        <f t="shared" ca="1" si="167"/>
        <v>11</v>
      </c>
      <c r="K709" s="183"/>
      <c r="L709" s="183"/>
      <c r="M709" s="183"/>
      <c r="N709" s="183"/>
      <c r="O709" s="183">
        <v>266</v>
      </c>
      <c r="P709" s="183">
        <v>50</v>
      </c>
      <c r="Q709" s="329">
        <f t="shared" ca="1" si="168"/>
        <v>266</v>
      </c>
      <c r="R709" s="183">
        <f t="shared" ca="1" si="169"/>
        <v>50</v>
      </c>
      <c r="S709" s="183"/>
      <c r="T709" s="183"/>
      <c r="U709" s="183"/>
      <c r="V709" s="183"/>
      <c r="W709" s="183">
        <v>34</v>
      </c>
      <c r="X709" s="183">
        <v>18</v>
      </c>
      <c r="Y709" s="183">
        <f t="shared" ca="1" si="170"/>
        <v>34</v>
      </c>
      <c r="Z709" s="183">
        <f t="shared" ca="1" si="171"/>
        <v>18</v>
      </c>
      <c r="AA709" s="14"/>
    </row>
    <row r="710" spans="1:27" ht="15" customHeight="1" x14ac:dyDescent="0.25">
      <c r="A710" s="183"/>
      <c r="B710" s="183" t="s">
        <v>786</v>
      </c>
      <c r="C710" s="183">
        <v>12</v>
      </c>
      <c r="D710" s="183" t="s">
        <v>787</v>
      </c>
      <c r="E710" s="183" t="s">
        <v>817</v>
      </c>
      <c r="F710" s="183">
        <v>3</v>
      </c>
      <c r="G710" s="183">
        <v>15</v>
      </c>
      <c r="H710" s="183">
        <v>6</v>
      </c>
      <c r="I710" s="183">
        <v>1</v>
      </c>
      <c r="J710" s="183">
        <f t="shared" ca="1" si="167"/>
        <v>22</v>
      </c>
      <c r="K710" s="183">
        <v>265</v>
      </c>
      <c r="L710" s="183">
        <v>138</v>
      </c>
      <c r="M710" s="183">
        <v>92</v>
      </c>
      <c r="N710" s="183">
        <v>42</v>
      </c>
      <c r="O710" s="183">
        <v>8</v>
      </c>
      <c r="P710" s="183">
        <v>3</v>
      </c>
      <c r="Q710" s="329">
        <f t="shared" ca="1" si="168"/>
        <v>365</v>
      </c>
      <c r="R710" s="183">
        <f t="shared" ca="1" si="169"/>
        <v>183</v>
      </c>
      <c r="S710" s="183">
        <v>17</v>
      </c>
      <c r="T710" s="183">
        <v>16</v>
      </c>
      <c r="U710" s="183">
        <v>18</v>
      </c>
      <c r="V710" s="183">
        <v>13</v>
      </c>
      <c r="W710" s="183"/>
      <c r="X710" s="183"/>
      <c r="Y710" s="183">
        <f t="shared" ca="1" si="170"/>
        <v>35</v>
      </c>
      <c r="Z710" s="183">
        <f t="shared" ca="1" si="171"/>
        <v>29</v>
      </c>
      <c r="AA710" s="14"/>
    </row>
    <row r="711" spans="1:27" ht="15" customHeight="1" x14ac:dyDescent="0.25">
      <c r="A711" s="183"/>
      <c r="B711" s="183" t="s">
        <v>786</v>
      </c>
      <c r="C711" s="183">
        <v>12</v>
      </c>
      <c r="D711" s="183" t="s">
        <v>787</v>
      </c>
      <c r="E711" s="183" t="s">
        <v>818</v>
      </c>
      <c r="F711" s="183">
        <v>3</v>
      </c>
      <c r="G711" s="183">
        <v>16</v>
      </c>
      <c r="H711" s="183">
        <v>6</v>
      </c>
      <c r="I711" s="183">
        <v>3</v>
      </c>
      <c r="J711" s="183">
        <f t="shared" ca="1" si="167"/>
        <v>25</v>
      </c>
      <c r="K711" s="183">
        <v>311</v>
      </c>
      <c r="L711" s="183">
        <v>143</v>
      </c>
      <c r="M711" s="183">
        <v>97</v>
      </c>
      <c r="N711" s="183">
        <v>54</v>
      </c>
      <c r="O711" s="183">
        <v>45</v>
      </c>
      <c r="P711" s="183">
        <v>28</v>
      </c>
      <c r="Q711" s="329">
        <f t="shared" ca="1" si="168"/>
        <v>453</v>
      </c>
      <c r="R711" s="183">
        <f t="shared" ca="1" si="169"/>
        <v>225</v>
      </c>
      <c r="S711" s="183">
        <v>22</v>
      </c>
      <c r="T711" s="183">
        <v>20</v>
      </c>
      <c r="U711" s="183">
        <v>13</v>
      </c>
      <c r="V711" s="183">
        <v>11</v>
      </c>
      <c r="W711" s="183">
        <v>7</v>
      </c>
      <c r="X711" s="183">
        <v>5</v>
      </c>
      <c r="Y711" s="183">
        <f t="shared" ca="1" si="170"/>
        <v>42</v>
      </c>
      <c r="Z711" s="183">
        <f t="shared" ca="1" si="171"/>
        <v>36</v>
      </c>
      <c r="AA711" s="14"/>
    </row>
    <row r="712" spans="1:27" ht="15" customHeight="1" x14ac:dyDescent="0.25">
      <c r="A712" s="183"/>
      <c r="B712" s="183" t="s">
        <v>786</v>
      </c>
      <c r="C712" s="183">
        <v>12</v>
      </c>
      <c r="D712" s="183" t="s">
        <v>787</v>
      </c>
      <c r="E712" s="183" t="s">
        <v>819</v>
      </c>
      <c r="F712" s="183">
        <v>5</v>
      </c>
      <c r="G712" s="183">
        <v>5</v>
      </c>
      <c r="H712" s="183">
        <v>3</v>
      </c>
      <c r="I712" s="183">
        <v>2</v>
      </c>
      <c r="J712" s="183">
        <f t="shared" ca="1" si="167"/>
        <v>10</v>
      </c>
      <c r="K712" s="183">
        <v>23</v>
      </c>
      <c r="L712" s="183">
        <v>12</v>
      </c>
      <c r="M712" s="183">
        <v>8</v>
      </c>
      <c r="N712" s="183">
        <v>3</v>
      </c>
      <c r="O712" s="183">
        <v>4</v>
      </c>
      <c r="P712" s="183"/>
      <c r="Q712" s="329">
        <f t="shared" ca="1" si="168"/>
        <v>35</v>
      </c>
      <c r="R712" s="183">
        <f t="shared" ca="1" si="169"/>
        <v>15</v>
      </c>
      <c r="S712" s="183">
        <v>3</v>
      </c>
      <c r="T712" s="183">
        <v>3</v>
      </c>
      <c r="U712" s="183">
        <v>2</v>
      </c>
      <c r="V712" s="183">
        <v>2</v>
      </c>
      <c r="W712" s="183">
        <v>1</v>
      </c>
      <c r="X712" s="183">
        <v>1</v>
      </c>
      <c r="Y712" s="183">
        <f t="shared" ca="1" si="170"/>
        <v>6</v>
      </c>
      <c r="Z712" s="183">
        <f t="shared" ca="1" si="171"/>
        <v>6</v>
      </c>
      <c r="AA712" s="14"/>
    </row>
    <row r="713" spans="1:27" ht="15" customHeight="1" x14ac:dyDescent="0.25">
      <c r="A713" s="183"/>
      <c r="B713" s="183" t="s">
        <v>786</v>
      </c>
      <c r="C713" s="183">
        <v>12</v>
      </c>
      <c r="D713" s="183" t="s">
        <v>787</v>
      </c>
      <c r="E713" s="183" t="s">
        <v>820</v>
      </c>
      <c r="F713" s="183"/>
      <c r="G713" s="183">
        <v>5</v>
      </c>
      <c r="H713" s="183">
        <v>4</v>
      </c>
      <c r="I713" s="183">
        <v>3</v>
      </c>
      <c r="J713" s="183">
        <f t="shared" ca="1" si="167"/>
        <v>12</v>
      </c>
      <c r="K713" s="183">
        <v>22</v>
      </c>
      <c r="L713" s="183">
        <v>11</v>
      </c>
      <c r="M713" s="183">
        <v>17</v>
      </c>
      <c r="N713" s="183">
        <v>7</v>
      </c>
      <c r="O713" s="183">
        <v>21</v>
      </c>
      <c r="P713" s="183">
        <v>8</v>
      </c>
      <c r="Q713" s="329">
        <f t="shared" ca="1" si="168"/>
        <v>60</v>
      </c>
      <c r="R713" s="183">
        <f t="shared" ca="1" si="169"/>
        <v>26</v>
      </c>
      <c r="S713" s="183">
        <v>3</v>
      </c>
      <c r="T713" s="183">
        <v>2</v>
      </c>
      <c r="U713" s="183">
        <v>4</v>
      </c>
      <c r="V713" s="183">
        <v>4</v>
      </c>
      <c r="W713" s="183">
        <v>5</v>
      </c>
      <c r="X713" s="183">
        <v>5</v>
      </c>
      <c r="Y713" s="183">
        <f t="shared" ca="1" si="170"/>
        <v>12</v>
      </c>
      <c r="Z713" s="183">
        <f t="shared" ca="1" si="171"/>
        <v>11</v>
      </c>
      <c r="AA713" s="14"/>
    </row>
    <row r="714" spans="1:27" ht="15" customHeight="1" x14ac:dyDescent="0.25">
      <c r="A714" s="183"/>
      <c r="B714" s="183" t="s">
        <v>786</v>
      </c>
      <c r="C714" s="183">
        <v>12</v>
      </c>
      <c r="D714" s="183" t="s">
        <v>787</v>
      </c>
      <c r="E714" s="183" t="s">
        <v>821</v>
      </c>
      <c r="F714" s="183">
        <v>3</v>
      </c>
      <c r="G714" s="183">
        <v>5</v>
      </c>
      <c r="H714" s="183">
        <v>4</v>
      </c>
      <c r="I714" s="183">
        <v>3</v>
      </c>
      <c r="J714" s="183">
        <f t="shared" ca="1" si="167"/>
        <v>12</v>
      </c>
      <c r="K714" s="183">
        <v>95</v>
      </c>
      <c r="L714" s="183">
        <v>52</v>
      </c>
      <c r="M714" s="183">
        <v>68</v>
      </c>
      <c r="N714" s="183">
        <v>33</v>
      </c>
      <c r="O714" s="183">
        <v>41</v>
      </c>
      <c r="P714" s="183">
        <v>21</v>
      </c>
      <c r="Q714" s="329">
        <f t="shared" ca="1" si="168"/>
        <v>204</v>
      </c>
      <c r="R714" s="183">
        <f t="shared" ca="1" si="169"/>
        <v>106</v>
      </c>
      <c r="S714" s="183">
        <v>6</v>
      </c>
      <c r="T714" s="183">
        <v>6</v>
      </c>
      <c r="U714" s="183">
        <v>5</v>
      </c>
      <c r="V714" s="183">
        <v>5</v>
      </c>
      <c r="W714" s="183">
        <v>7</v>
      </c>
      <c r="X714" s="183">
        <v>6</v>
      </c>
      <c r="Y714" s="183">
        <f t="shared" ca="1" si="170"/>
        <v>18</v>
      </c>
      <c r="Z714" s="183">
        <f t="shared" ca="1" si="171"/>
        <v>17</v>
      </c>
      <c r="AA714" s="14"/>
    </row>
    <row r="715" spans="1:27" ht="15" customHeight="1" x14ac:dyDescent="0.25">
      <c r="A715" s="183"/>
      <c r="B715" s="183" t="s">
        <v>786</v>
      </c>
      <c r="C715" s="183">
        <v>12</v>
      </c>
      <c r="D715" s="183" t="s">
        <v>787</v>
      </c>
      <c r="E715" s="183" t="s">
        <v>822</v>
      </c>
      <c r="F715" s="183">
        <v>5</v>
      </c>
      <c r="G715" s="183">
        <v>3</v>
      </c>
      <c r="H715" s="183">
        <v>3</v>
      </c>
      <c r="I715" s="183">
        <v>1</v>
      </c>
      <c r="J715" s="183">
        <f t="shared" ca="1" si="167"/>
        <v>7</v>
      </c>
      <c r="K715" s="183">
        <v>44</v>
      </c>
      <c r="L715" s="183">
        <v>28</v>
      </c>
      <c r="M715" s="183">
        <v>25</v>
      </c>
      <c r="N715" s="183">
        <v>15</v>
      </c>
      <c r="O715" s="183">
        <v>5</v>
      </c>
      <c r="P715" s="183">
        <v>1</v>
      </c>
      <c r="Q715" s="329">
        <f t="shared" ca="1" si="168"/>
        <v>74</v>
      </c>
      <c r="R715" s="183">
        <f t="shared" ca="1" si="169"/>
        <v>44</v>
      </c>
      <c r="S715" s="183">
        <v>3</v>
      </c>
      <c r="T715" s="183">
        <v>3</v>
      </c>
      <c r="U715" s="183">
        <v>2</v>
      </c>
      <c r="V715" s="183">
        <v>2</v>
      </c>
      <c r="W715" s="183">
        <v>5</v>
      </c>
      <c r="X715" s="183">
        <v>3</v>
      </c>
      <c r="Y715" s="183">
        <f t="shared" ca="1" si="170"/>
        <v>10</v>
      </c>
      <c r="Z715" s="183">
        <f t="shared" ca="1" si="171"/>
        <v>8</v>
      </c>
      <c r="AA715" s="14"/>
    </row>
    <row r="716" spans="1:27" ht="15" customHeight="1" x14ac:dyDescent="0.25">
      <c r="A716" s="183"/>
      <c r="B716" s="183" t="s">
        <v>786</v>
      </c>
      <c r="C716" s="183">
        <v>12</v>
      </c>
      <c r="D716" s="183" t="s">
        <v>787</v>
      </c>
      <c r="E716" s="183" t="s">
        <v>823</v>
      </c>
      <c r="F716" s="183">
        <v>3</v>
      </c>
      <c r="G716" s="183">
        <v>3</v>
      </c>
      <c r="H716" s="183">
        <v>1</v>
      </c>
      <c r="I716" s="183"/>
      <c r="J716" s="183">
        <f t="shared" ca="1" si="167"/>
        <v>4</v>
      </c>
      <c r="K716" s="183">
        <v>19</v>
      </c>
      <c r="L716" s="183">
        <v>13</v>
      </c>
      <c r="M716" s="183">
        <v>3</v>
      </c>
      <c r="N716" s="183">
        <v>2</v>
      </c>
      <c r="O716" s="183"/>
      <c r="P716" s="183"/>
      <c r="Q716" s="329">
        <f t="shared" ca="1" si="168"/>
        <v>22</v>
      </c>
      <c r="R716" s="183">
        <f t="shared" ca="1" si="169"/>
        <v>15</v>
      </c>
      <c r="S716" s="183"/>
      <c r="T716" s="183"/>
      <c r="U716" s="183"/>
      <c r="V716" s="183"/>
      <c r="W716" s="183">
        <v>2</v>
      </c>
      <c r="X716" s="183">
        <v>2</v>
      </c>
      <c r="Y716" s="183">
        <f t="shared" ca="1" si="170"/>
        <v>2</v>
      </c>
      <c r="Z716" s="183">
        <f t="shared" ca="1" si="171"/>
        <v>2</v>
      </c>
      <c r="AA716" s="14"/>
    </row>
    <row r="717" spans="1:27" ht="15" customHeight="1" x14ac:dyDescent="0.25">
      <c r="A717" s="183"/>
      <c r="B717" s="183" t="s">
        <v>786</v>
      </c>
      <c r="C717" s="183">
        <v>12</v>
      </c>
      <c r="D717" s="183" t="s">
        <v>787</v>
      </c>
      <c r="E717" s="183" t="s">
        <v>824</v>
      </c>
      <c r="F717" s="183">
        <v>2</v>
      </c>
      <c r="G717" s="183">
        <v>5</v>
      </c>
      <c r="H717" s="183">
        <v>4</v>
      </c>
      <c r="I717" s="183">
        <v>3</v>
      </c>
      <c r="J717" s="183">
        <f t="shared" ca="1" si="167"/>
        <v>12</v>
      </c>
      <c r="K717" s="183">
        <v>67</v>
      </c>
      <c r="L717" s="183">
        <v>31</v>
      </c>
      <c r="M717" s="183">
        <v>75</v>
      </c>
      <c r="N717" s="183">
        <v>40</v>
      </c>
      <c r="O717" s="183">
        <v>33</v>
      </c>
      <c r="P717" s="183">
        <v>12</v>
      </c>
      <c r="Q717" s="329">
        <f t="shared" ca="1" si="168"/>
        <v>175</v>
      </c>
      <c r="R717" s="183">
        <f t="shared" ca="1" si="169"/>
        <v>83</v>
      </c>
      <c r="S717" s="183">
        <v>7</v>
      </c>
      <c r="T717" s="183">
        <v>7</v>
      </c>
      <c r="U717" s="183">
        <v>13</v>
      </c>
      <c r="V717" s="183">
        <v>10</v>
      </c>
      <c r="W717" s="183">
        <v>4</v>
      </c>
      <c r="X717" s="183">
        <v>4</v>
      </c>
      <c r="Y717" s="183">
        <f t="shared" ca="1" si="170"/>
        <v>24</v>
      </c>
      <c r="Z717" s="183">
        <f t="shared" ca="1" si="171"/>
        <v>21</v>
      </c>
      <c r="AA717" s="14"/>
    </row>
    <row r="718" spans="1:27" ht="15" customHeight="1" x14ac:dyDescent="0.25">
      <c r="A718" s="183"/>
      <c r="B718" s="183" t="s">
        <v>786</v>
      </c>
      <c r="C718" s="183">
        <v>5</v>
      </c>
      <c r="D718" s="183" t="s">
        <v>787</v>
      </c>
      <c r="E718" s="183" t="s">
        <v>825</v>
      </c>
      <c r="F718" s="183">
        <v>5</v>
      </c>
      <c r="G718" s="183">
        <v>5</v>
      </c>
      <c r="H718" s="183"/>
      <c r="I718" s="183"/>
      <c r="J718" s="183">
        <f t="shared" ca="1" si="167"/>
        <v>5</v>
      </c>
      <c r="K718" s="183">
        <v>49</v>
      </c>
      <c r="L718" s="183">
        <v>21</v>
      </c>
      <c r="M718" s="183"/>
      <c r="N718" s="183"/>
      <c r="O718" s="183"/>
      <c r="P718" s="183"/>
      <c r="Q718" s="329">
        <f t="shared" ca="1" si="168"/>
        <v>49</v>
      </c>
      <c r="R718" s="183">
        <f t="shared" ca="1" si="169"/>
        <v>21</v>
      </c>
      <c r="S718" s="183">
        <v>3</v>
      </c>
      <c r="T718" s="183">
        <v>2</v>
      </c>
      <c r="U718" s="183"/>
      <c r="V718" s="183"/>
      <c r="W718" s="183"/>
      <c r="X718" s="183"/>
      <c r="Y718" s="183">
        <f t="shared" ca="1" si="170"/>
        <v>3</v>
      </c>
      <c r="Z718" s="183">
        <f t="shared" ca="1" si="171"/>
        <v>2</v>
      </c>
      <c r="AA718" s="14"/>
    </row>
    <row r="719" spans="1:27" ht="15" customHeight="1" x14ac:dyDescent="0.25">
      <c r="A719" s="183"/>
      <c r="B719" s="183" t="s">
        <v>786</v>
      </c>
      <c r="C719" s="183">
        <v>12</v>
      </c>
      <c r="D719" s="183" t="s">
        <v>787</v>
      </c>
      <c r="E719" s="183" t="s">
        <v>826</v>
      </c>
      <c r="F719" s="183">
        <v>4</v>
      </c>
      <c r="G719" s="183">
        <v>8</v>
      </c>
      <c r="H719" s="183">
        <v>4</v>
      </c>
      <c r="I719" s="183">
        <v>3</v>
      </c>
      <c r="J719" s="183">
        <f t="shared" ca="1" si="167"/>
        <v>15</v>
      </c>
      <c r="K719" s="183">
        <v>194</v>
      </c>
      <c r="L719" s="183">
        <v>95</v>
      </c>
      <c r="M719" s="183">
        <v>120</v>
      </c>
      <c r="N719" s="183">
        <v>73</v>
      </c>
      <c r="O719" s="183">
        <v>52</v>
      </c>
      <c r="P719" s="183">
        <v>21</v>
      </c>
      <c r="Q719" s="329">
        <f t="shared" ca="1" si="168"/>
        <v>366</v>
      </c>
      <c r="R719" s="183">
        <f t="shared" ca="1" si="169"/>
        <v>189</v>
      </c>
      <c r="S719" s="183">
        <v>14</v>
      </c>
      <c r="T719" s="183">
        <v>13</v>
      </c>
      <c r="U719" s="183">
        <v>8</v>
      </c>
      <c r="V719" s="183">
        <v>7</v>
      </c>
      <c r="W719" s="183">
        <v>6</v>
      </c>
      <c r="X719" s="183">
        <v>5</v>
      </c>
      <c r="Y719" s="183">
        <f t="shared" ca="1" si="170"/>
        <v>28</v>
      </c>
      <c r="Z719" s="183">
        <f t="shared" ca="1" si="171"/>
        <v>25</v>
      </c>
      <c r="AA719" s="14"/>
    </row>
    <row r="720" spans="1:27" ht="15" customHeight="1" x14ac:dyDescent="0.25">
      <c r="A720" s="183"/>
      <c r="B720" s="183" t="s">
        <v>786</v>
      </c>
      <c r="C720" s="183">
        <v>12</v>
      </c>
      <c r="D720" s="183" t="s">
        <v>787</v>
      </c>
      <c r="E720" s="183" t="s">
        <v>827</v>
      </c>
      <c r="F720" s="183">
        <v>4</v>
      </c>
      <c r="G720" s="183">
        <v>3</v>
      </c>
      <c r="H720" s="183">
        <v>3</v>
      </c>
      <c r="I720" s="183">
        <v>2</v>
      </c>
      <c r="J720" s="183">
        <f t="shared" ca="1" si="167"/>
        <v>8</v>
      </c>
      <c r="K720" s="183">
        <v>13</v>
      </c>
      <c r="L720" s="183">
        <v>5</v>
      </c>
      <c r="M720" s="183">
        <v>16</v>
      </c>
      <c r="N720" s="183">
        <v>8</v>
      </c>
      <c r="O720" s="183">
        <v>13</v>
      </c>
      <c r="P720" s="183">
        <v>4</v>
      </c>
      <c r="Q720" s="329">
        <f t="shared" ca="1" si="168"/>
        <v>42</v>
      </c>
      <c r="R720" s="183">
        <f t="shared" ca="1" si="169"/>
        <v>17</v>
      </c>
      <c r="S720" s="183"/>
      <c r="T720" s="183"/>
      <c r="U720" s="183">
        <v>3</v>
      </c>
      <c r="V720" s="183">
        <v>3</v>
      </c>
      <c r="W720" s="183">
        <v>4</v>
      </c>
      <c r="X720" s="183">
        <v>4</v>
      </c>
      <c r="Y720" s="183">
        <f t="shared" ca="1" si="170"/>
        <v>7</v>
      </c>
      <c r="Z720" s="183">
        <f t="shared" ca="1" si="171"/>
        <v>7</v>
      </c>
      <c r="AA720" s="14"/>
    </row>
    <row r="721" spans="1:27" ht="15" customHeight="1" x14ac:dyDescent="0.25">
      <c r="A721" s="183"/>
      <c r="B721" s="183" t="s">
        <v>786</v>
      </c>
      <c r="C721" s="183">
        <v>12</v>
      </c>
      <c r="D721" s="183" t="s">
        <v>787</v>
      </c>
      <c r="E721" s="183" t="s">
        <v>828</v>
      </c>
      <c r="F721" s="183">
        <v>4</v>
      </c>
      <c r="G721" s="183">
        <v>5</v>
      </c>
      <c r="H721" s="183">
        <v>4</v>
      </c>
      <c r="I721" s="183">
        <v>3</v>
      </c>
      <c r="J721" s="183">
        <f t="shared" ca="1" si="167"/>
        <v>12</v>
      </c>
      <c r="K721" s="183">
        <v>73</v>
      </c>
      <c r="L721" s="183">
        <v>33</v>
      </c>
      <c r="M721" s="183">
        <v>65</v>
      </c>
      <c r="N721" s="183">
        <v>26</v>
      </c>
      <c r="O721" s="183">
        <v>33</v>
      </c>
      <c r="P721" s="183">
        <v>13</v>
      </c>
      <c r="Q721" s="329">
        <f t="shared" ca="1" si="168"/>
        <v>171</v>
      </c>
      <c r="R721" s="183">
        <f t="shared" ca="1" si="169"/>
        <v>72</v>
      </c>
      <c r="S721" s="183">
        <v>4</v>
      </c>
      <c r="T721" s="183">
        <v>4</v>
      </c>
      <c r="U721" s="183">
        <v>10</v>
      </c>
      <c r="V721" s="183">
        <v>7</v>
      </c>
      <c r="W721" s="183">
        <v>2</v>
      </c>
      <c r="X721" s="183">
        <v>1</v>
      </c>
      <c r="Y721" s="183">
        <f t="shared" ca="1" si="170"/>
        <v>16</v>
      </c>
      <c r="Z721" s="183">
        <f t="shared" ca="1" si="171"/>
        <v>12</v>
      </c>
      <c r="AA721" s="14"/>
    </row>
    <row r="722" spans="1:27" ht="15" customHeight="1" x14ac:dyDescent="0.25">
      <c r="A722" s="183"/>
      <c r="B722" s="183" t="s">
        <v>786</v>
      </c>
      <c r="C722" s="183">
        <v>12</v>
      </c>
      <c r="D722" s="183" t="s">
        <v>787</v>
      </c>
      <c r="E722" s="183" t="s">
        <v>829</v>
      </c>
      <c r="F722" s="183">
        <v>4</v>
      </c>
      <c r="G722" s="183">
        <v>10</v>
      </c>
      <c r="H722" s="183">
        <v>7</v>
      </c>
      <c r="I722" s="183">
        <v>3</v>
      </c>
      <c r="J722" s="183">
        <f t="shared" ca="1" si="167"/>
        <v>20</v>
      </c>
      <c r="K722" s="183">
        <v>189</v>
      </c>
      <c r="L722" s="183">
        <v>103</v>
      </c>
      <c r="M722" s="183">
        <v>104</v>
      </c>
      <c r="N722" s="183">
        <v>61</v>
      </c>
      <c r="O722" s="183">
        <v>58</v>
      </c>
      <c r="P722" s="183">
        <v>37</v>
      </c>
      <c r="Q722" s="329">
        <f t="shared" ca="1" si="168"/>
        <v>351</v>
      </c>
      <c r="R722" s="183">
        <f t="shared" ca="1" si="169"/>
        <v>201</v>
      </c>
      <c r="S722" s="183">
        <v>10</v>
      </c>
      <c r="T722" s="183">
        <v>10</v>
      </c>
      <c r="U722" s="183">
        <v>21</v>
      </c>
      <c r="V722" s="183">
        <v>14</v>
      </c>
      <c r="W722" s="183"/>
      <c r="X722" s="183"/>
      <c r="Y722" s="183">
        <f t="shared" ca="1" si="170"/>
        <v>31</v>
      </c>
      <c r="Z722" s="183">
        <f t="shared" ca="1" si="171"/>
        <v>24</v>
      </c>
      <c r="AA722" s="14"/>
    </row>
    <row r="723" spans="1:27" ht="15" customHeight="1" x14ac:dyDescent="0.25">
      <c r="A723" s="183"/>
      <c r="B723" s="183" t="s">
        <v>786</v>
      </c>
      <c r="C723" s="183">
        <v>5</v>
      </c>
      <c r="D723" s="183" t="s">
        <v>787</v>
      </c>
      <c r="E723" s="183" t="s">
        <v>830</v>
      </c>
      <c r="F723" s="183">
        <v>2</v>
      </c>
      <c r="G723" s="183">
        <v>5</v>
      </c>
      <c r="H723" s="183"/>
      <c r="I723" s="183"/>
      <c r="J723" s="183">
        <f t="shared" ca="1" si="167"/>
        <v>5</v>
      </c>
      <c r="K723" s="183">
        <v>133</v>
      </c>
      <c r="L723" s="183">
        <v>66</v>
      </c>
      <c r="M723" s="183"/>
      <c r="N723" s="183"/>
      <c r="O723" s="183"/>
      <c r="P723" s="183"/>
      <c r="Q723" s="329">
        <f t="shared" ca="1" si="168"/>
        <v>133</v>
      </c>
      <c r="R723" s="183">
        <f t="shared" ca="1" si="169"/>
        <v>66</v>
      </c>
      <c r="S723" s="183">
        <v>7</v>
      </c>
      <c r="T723" s="183">
        <v>7</v>
      </c>
      <c r="U723" s="183"/>
      <c r="V723" s="183"/>
      <c r="W723" s="183"/>
      <c r="X723" s="183"/>
      <c r="Y723" s="183">
        <f t="shared" ca="1" si="170"/>
        <v>7</v>
      </c>
      <c r="Z723" s="183">
        <f t="shared" ca="1" si="171"/>
        <v>7</v>
      </c>
      <c r="AA723" s="14"/>
    </row>
    <row r="724" spans="1:27" ht="15" customHeight="1" x14ac:dyDescent="0.25">
      <c r="A724" s="183"/>
      <c r="B724" s="183" t="s">
        <v>786</v>
      </c>
      <c r="C724" s="183">
        <v>5</v>
      </c>
      <c r="D724" s="183" t="s">
        <v>787</v>
      </c>
      <c r="E724" s="183" t="s">
        <v>831</v>
      </c>
      <c r="F724" s="183"/>
      <c r="G724" s="183">
        <v>5</v>
      </c>
      <c r="H724" s="183"/>
      <c r="I724" s="183"/>
      <c r="J724" s="183">
        <f t="shared" ca="1" si="167"/>
        <v>5</v>
      </c>
      <c r="K724" s="183">
        <v>101</v>
      </c>
      <c r="L724" s="183">
        <v>49</v>
      </c>
      <c r="M724" s="183"/>
      <c r="N724" s="183"/>
      <c r="O724" s="183"/>
      <c r="P724" s="183"/>
      <c r="Q724" s="329">
        <f t="shared" ca="1" si="168"/>
        <v>101</v>
      </c>
      <c r="R724" s="183">
        <f t="shared" ca="1" si="169"/>
        <v>49</v>
      </c>
      <c r="S724" s="183">
        <v>5</v>
      </c>
      <c r="T724" s="183">
        <v>5</v>
      </c>
      <c r="U724" s="183"/>
      <c r="V724" s="183"/>
      <c r="W724" s="183"/>
      <c r="X724" s="183"/>
      <c r="Y724" s="183">
        <f t="shared" ca="1" si="170"/>
        <v>5</v>
      </c>
      <c r="Z724" s="183">
        <f t="shared" ca="1" si="171"/>
        <v>5</v>
      </c>
      <c r="AA724" s="14"/>
    </row>
    <row r="725" spans="1:27" ht="15" customHeight="1" x14ac:dyDescent="0.25">
      <c r="A725" s="183"/>
      <c r="B725" s="183" t="s">
        <v>786</v>
      </c>
      <c r="C725" s="183">
        <v>12</v>
      </c>
      <c r="D725" s="183" t="s">
        <v>787</v>
      </c>
      <c r="E725" s="183" t="s">
        <v>832</v>
      </c>
      <c r="F725" s="183">
        <v>3</v>
      </c>
      <c r="G725" s="183">
        <v>5</v>
      </c>
      <c r="H725" s="183">
        <v>4</v>
      </c>
      <c r="I725" s="183">
        <v>3</v>
      </c>
      <c r="J725" s="183">
        <f t="shared" ca="1" si="167"/>
        <v>12</v>
      </c>
      <c r="K725" s="183">
        <v>87</v>
      </c>
      <c r="L725" s="183">
        <v>39</v>
      </c>
      <c r="M725" s="183">
        <v>66</v>
      </c>
      <c r="N725" s="183">
        <v>27</v>
      </c>
      <c r="O725" s="183">
        <v>25</v>
      </c>
      <c r="P725" s="183">
        <v>5</v>
      </c>
      <c r="Q725" s="329">
        <f t="shared" ca="1" si="168"/>
        <v>178</v>
      </c>
      <c r="R725" s="183">
        <f t="shared" ca="1" si="169"/>
        <v>71</v>
      </c>
      <c r="S725" s="183">
        <v>5</v>
      </c>
      <c r="T725" s="183">
        <v>5</v>
      </c>
      <c r="U725" s="183">
        <v>9</v>
      </c>
      <c r="V725" s="183">
        <v>8</v>
      </c>
      <c r="W725" s="183">
        <v>4</v>
      </c>
      <c r="X725" s="183">
        <v>2</v>
      </c>
      <c r="Y725" s="183">
        <f t="shared" ca="1" si="170"/>
        <v>18</v>
      </c>
      <c r="Z725" s="183">
        <f t="shared" ca="1" si="171"/>
        <v>15</v>
      </c>
      <c r="AA725" s="14"/>
    </row>
    <row r="726" spans="1:27" ht="15" customHeight="1" x14ac:dyDescent="0.25">
      <c r="A726" s="183"/>
      <c r="B726" s="183" t="s">
        <v>786</v>
      </c>
      <c r="C726" s="183">
        <v>12</v>
      </c>
      <c r="D726" s="183" t="s">
        <v>787</v>
      </c>
      <c r="E726" s="183" t="s">
        <v>833</v>
      </c>
      <c r="F726" s="183"/>
      <c r="G726" s="183">
        <v>5</v>
      </c>
      <c r="H726" s="183">
        <v>4</v>
      </c>
      <c r="I726" s="183">
        <v>3</v>
      </c>
      <c r="J726" s="183">
        <f t="shared" ca="1" si="167"/>
        <v>12</v>
      </c>
      <c r="K726" s="183">
        <v>65</v>
      </c>
      <c r="L726" s="183">
        <v>25</v>
      </c>
      <c r="M726" s="183">
        <v>43</v>
      </c>
      <c r="N726" s="183">
        <v>15</v>
      </c>
      <c r="O726" s="183">
        <v>18</v>
      </c>
      <c r="P726" s="183">
        <v>7</v>
      </c>
      <c r="Q726" s="329">
        <f t="shared" ca="1" si="168"/>
        <v>126</v>
      </c>
      <c r="R726" s="183">
        <f t="shared" ca="1" si="169"/>
        <v>47</v>
      </c>
      <c r="S726" s="183">
        <v>3</v>
      </c>
      <c r="T726" s="183">
        <v>2</v>
      </c>
      <c r="U726" s="183">
        <v>4</v>
      </c>
      <c r="V726" s="183">
        <v>3</v>
      </c>
      <c r="W726" s="183">
        <v>2</v>
      </c>
      <c r="X726" s="183">
        <v>2</v>
      </c>
      <c r="Y726" s="183">
        <f t="shared" ca="1" si="170"/>
        <v>9</v>
      </c>
      <c r="Z726" s="183">
        <f t="shared" ca="1" si="171"/>
        <v>7</v>
      </c>
      <c r="AA726" s="14"/>
    </row>
    <row r="727" spans="1:27" ht="15" customHeight="1" x14ac:dyDescent="0.25">
      <c r="A727" s="183"/>
      <c r="B727" s="183" t="s">
        <v>786</v>
      </c>
      <c r="C727" s="183">
        <v>12</v>
      </c>
      <c r="D727" s="183" t="s">
        <v>787</v>
      </c>
      <c r="E727" s="183" t="s">
        <v>834</v>
      </c>
      <c r="F727" s="183"/>
      <c r="G727" s="183">
        <v>13</v>
      </c>
      <c r="H727" s="183">
        <v>6</v>
      </c>
      <c r="I727" s="183">
        <v>3</v>
      </c>
      <c r="J727" s="183">
        <f t="shared" ca="1" si="167"/>
        <v>22</v>
      </c>
      <c r="K727" s="183">
        <v>314</v>
      </c>
      <c r="L727" s="183">
        <v>136</v>
      </c>
      <c r="M727" s="183">
        <v>159</v>
      </c>
      <c r="N727" s="183">
        <v>79</v>
      </c>
      <c r="O727" s="183">
        <v>45</v>
      </c>
      <c r="P727" s="183">
        <v>25</v>
      </c>
      <c r="Q727" s="329">
        <f t="shared" ca="1" si="168"/>
        <v>518</v>
      </c>
      <c r="R727" s="183">
        <f t="shared" ca="1" si="169"/>
        <v>240</v>
      </c>
      <c r="S727" s="183">
        <v>13</v>
      </c>
      <c r="T727" s="183">
        <v>13</v>
      </c>
      <c r="U727" s="183">
        <v>18</v>
      </c>
      <c r="V727" s="183">
        <v>11</v>
      </c>
      <c r="W727" s="183">
        <v>6</v>
      </c>
      <c r="X727" s="183">
        <v>4</v>
      </c>
      <c r="Y727" s="183">
        <f t="shared" ca="1" si="170"/>
        <v>37</v>
      </c>
      <c r="Z727" s="183">
        <f t="shared" ca="1" si="171"/>
        <v>28</v>
      </c>
      <c r="AA727" s="14"/>
    </row>
    <row r="728" spans="1:27" ht="15" customHeight="1" x14ac:dyDescent="0.25">
      <c r="A728" s="183"/>
      <c r="B728" s="183" t="s">
        <v>786</v>
      </c>
      <c r="C728" s="183">
        <v>12</v>
      </c>
      <c r="D728" s="183" t="s">
        <v>787</v>
      </c>
      <c r="E728" s="183" t="s">
        <v>835</v>
      </c>
      <c r="F728" s="183">
        <v>4</v>
      </c>
      <c r="G728" s="183">
        <v>6</v>
      </c>
      <c r="H728" s="183">
        <v>4</v>
      </c>
      <c r="I728" s="183">
        <v>2</v>
      </c>
      <c r="J728" s="183">
        <f t="shared" ca="1" si="167"/>
        <v>12</v>
      </c>
      <c r="K728" s="183">
        <v>122</v>
      </c>
      <c r="L728" s="183">
        <v>53</v>
      </c>
      <c r="M728" s="183">
        <v>46</v>
      </c>
      <c r="N728" s="183">
        <v>22</v>
      </c>
      <c r="O728" s="183">
        <v>2</v>
      </c>
      <c r="P728" s="183"/>
      <c r="Q728" s="329">
        <f t="shared" ca="1" si="168"/>
        <v>170</v>
      </c>
      <c r="R728" s="183">
        <f t="shared" ca="1" si="169"/>
        <v>75</v>
      </c>
      <c r="S728" s="183">
        <v>7</v>
      </c>
      <c r="T728" s="183">
        <v>7</v>
      </c>
      <c r="U728" s="183">
        <v>8</v>
      </c>
      <c r="V728" s="183">
        <v>7</v>
      </c>
      <c r="W728" s="183"/>
      <c r="X728" s="183"/>
      <c r="Y728" s="183">
        <f t="shared" ca="1" si="170"/>
        <v>15</v>
      </c>
      <c r="Z728" s="183">
        <f t="shared" ca="1" si="171"/>
        <v>14</v>
      </c>
      <c r="AA728" s="14"/>
    </row>
    <row r="729" spans="1:27" ht="15" customHeight="1" x14ac:dyDescent="0.25">
      <c r="A729" s="183"/>
      <c r="B729" s="183" t="s">
        <v>786</v>
      </c>
      <c r="C729" s="183">
        <v>12</v>
      </c>
      <c r="D729" s="183" t="s">
        <v>787</v>
      </c>
      <c r="E729" s="183" t="s">
        <v>836</v>
      </c>
      <c r="F729" s="183">
        <v>2</v>
      </c>
      <c r="G729" s="183">
        <v>5</v>
      </c>
      <c r="H729" s="183">
        <v>4</v>
      </c>
      <c r="I729" s="183">
        <v>8</v>
      </c>
      <c r="J729" s="183">
        <f t="shared" ca="1" si="167"/>
        <v>17</v>
      </c>
      <c r="K729" s="183">
        <v>26</v>
      </c>
      <c r="L729" s="183">
        <v>13</v>
      </c>
      <c r="M729" s="183">
        <v>23</v>
      </c>
      <c r="N729" s="183">
        <v>10</v>
      </c>
      <c r="O729" s="183">
        <v>161</v>
      </c>
      <c r="P729" s="183">
        <v>73</v>
      </c>
      <c r="Q729" s="329">
        <f t="shared" ca="1" si="168"/>
        <v>210</v>
      </c>
      <c r="R729" s="183">
        <f t="shared" ca="1" si="169"/>
        <v>96</v>
      </c>
      <c r="S729" s="183">
        <v>5</v>
      </c>
      <c r="T729" s="183">
        <v>5</v>
      </c>
      <c r="U729" s="183">
        <v>4</v>
      </c>
      <c r="V729" s="183">
        <v>3</v>
      </c>
      <c r="W729" s="183">
        <v>7</v>
      </c>
      <c r="X729" s="183">
        <v>7</v>
      </c>
      <c r="Y729" s="183">
        <f t="shared" ca="1" si="170"/>
        <v>16</v>
      </c>
      <c r="Z729" s="183">
        <f t="shared" ca="1" si="171"/>
        <v>15</v>
      </c>
      <c r="AA729" s="14"/>
    </row>
    <row r="730" spans="1:27" ht="15" customHeight="1" x14ac:dyDescent="0.25">
      <c r="A730" s="183"/>
      <c r="B730" s="183" t="s">
        <v>786</v>
      </c>
      <c r="C730" s="183">
        <v>5</v>
      </c>
      <c r="D730" s="183" t="s">
        <v>787</v>
      </c>
      <c r="E730" s="183" t="s">
        <v>837</v>
      </c>
      <c r="F730" s="183">
        <v>4</v>
      </c>
      <c r="G730" s="183">
        <v>5</v>
      </c>
      <c r="H730" s="183"/>
      <c r="I730" s="183"/>
      <c r="J730" s="183">
        <f t="shared" ca="1" si="167"/>
        <v>5</v>
      </c>
      <c r="K730" s="183">
        <v>55</v>
      </c>
      <c r="L730" s="183">
        <v>25</v>
      </c>
      <c r="M730" s="183"/>
      <c r="N730" s="183"/>
      <c r="O730" s="183"/>
      <c r="P730" s="183"/>
      <c r="Q730" s="329">
        <f t="shared" ca="1" si="168"/>
        <v>55</v>
      </c>
      <c r="R730" s="183">
        <f t="shared" ca="1" si="169"/>
        <v>25</v>
      </c>
      <c r="S730" s="183">
        <v>1</v>
      </c>
      <c r="T730" s="183">
        <v>1</v>
      </c>
      <c r="U730" s="183"/>
      <c r="V730" s="183"/>
      <c r="W730" s="183"/>
      <c r="X730" s="183"/>
      <c r="Y730" s="183">
        <f t="shared" ca="1" si="170"/>
        <v>1</v>
      </c>
      <c r="Z730" s="183">
        <f t="shared" ca="1" si="171"/>
        <v>1</v>
      </c>
      <c r="AA730" s="14"/>
    </row>
    <row r="731" spans="1:27" ht="15" customHeight="1" x14ac:dyDescent="0.25">
      <c r="A731" s="183"/>
      <c r="B731" s="183" t="s">
        <v>786</v>
      </c>
      <c r="C731" s="183">
        <v>12</v>
      </c>
      <c r="D731" s="183" t="s">
        <v>787</v>
      </c>
      <c r="E731" s="183" t="s">
        <v>838</v>
      </c>
      <c r="F731" s="183"/>
      <c r="G731" s="183">
        <v>8</v>
      </c>
      <c r="H731" s="183">
        <v>5</v>
      </c>
      <c r="I731" s="183">
        <v>3</v>
      </c>
      <c r="J731" s="183">
        <f t="shared" ca="1" si="167"/>
        <v>16</v>
      </c>
      <c r="K731" s="183">
        <v>119</v>
      </c>
      <c r="L731" s="183">
        <v>65</v>
      </c>
      <c r="M731" s="183">
        <v>76</v>
      </c>
      <c r="N731" s="183">
        <v>34</v>
      </c>
      <c r="O731" s="183">
        <v>54</v>
      </c>
      <c r="P731" s="183">
        <v>34</v>
      </c>
      <c r="Q731" s="329">
        <f t="shared" ca="1" si="168"/>
        <v>249</v>
      </c>
      <c r="R731" s="183">
        <f t="shared" ca="1" si="169"/>
        <v>133</v>
      </c>
      <c r="S731" s="183">
        <v>6</v>
      </c>
      <c r="T731" s="183">
        <v>6</v>
      </c>
      <c r="U731" s="183">
        <v>9</v>
      </c>
      <c r="V731" s="183">
        <v>7</v>
      </c>
      <c r="W731" s="183">
        <v>6</v>
      </c>
      <c r="X731" s="183">
        <v>5</v>
      </c>
      <c r="Y731" s="183">
        <f t="shared" ca="1" si="170"/>
        <v>21</v>
      </c>
      <c r="Z731" s="183">
        <f t="shared" ca="1" si="171"/>
        <v>18</v>
      </c>
      <c r="AA731" s="14"/>
    </row>
    <row r="732" spans="1:27" ht="15" customHeight="1" x14ac:dyDescent="0.25">
      <c r="A732" s="183"/>
      <c r="B732" s="183" t="s">
        <v>786</v>
      </c>
      <c r="C732" s="183">
        <v>12</v>
      </c>
      <c r="D732" s="183" t="s">
        <v>787</v>
      </c>
      <c r="E732" s="183" t="s">
        <v>839</v>
      </c>
      <c r="F732" s="183">
        <v>8</v>
      </c>
      <c r="G732" s="183"/>
      <c r="H732" s="183"/>
      <c r="I732" s="183">
        <v>2</v>
      </c>
      <c r="J732" s="183">
        <f t="shared" ca="1" si="167"/>
        <v>2</v>
      </c>
      <c r="K732" s="183"/>
      <c r="L732" s="183"/>
      <c r="M732" s="183"/>
      <c r="N732" s="183"/>
      <c r="O732" s="183">
        <v>3</v>
      </c>
      <c r="P732" s="183">
        <v>3</v>
      </c>
      <c r="Q732" s="329">
        <f t="shared" ca="1" si="168"/>
        <v>3</v>
      </c>
      <c r="R732" s="183">
        <f t="shared" ca="1" si="169"/>
        <v>3</v>
      </c>
      <c r="S732" s="183"/>
      <c r="T732" s="183"/>
      <c r="U732" s="183"/>
      <c r="V732" s="183"/>
      <c r="W732" s="183">
        <v>1</v>
      </c>
      <c r="X732" s="183">
        <v>1</v>
      </c>
      <c r="Y732" s="183">
        <f t="shared" ca="1" si="170"/>
        <v>1</v>
      </c>
      <c r="Z732" s="183">
        <f t="shared" ca="1" si="171"/>
        <v>1</v>
      </c>
      <c r="AA732" s="14"/>
    </row>
    <row r="733" spans="1:27" ht="15" customHeight="1" x14ac:dyDescent="0.25">
      <c r="A733" s="183"/>
      <c r="B733" s="183" t="s">
        <v>786</v>
      </c>
      <c r="C733" s="183">
        <v>12</v>
      </c>
      <c r="D733" s="183" t="s">
        <v>787</v>
      </c>
      <c r="E733" s="183" t="s">
        <v>840</v>
      </c>
      <c r="F733" s="183">
        <v>5</v>
      </c>
      <c r="G733" s="183"/>
      <c r="H733" s="183"/>
      <c r="I733" s="183">
        <v>3</v>
      </c>
      <c r="J733" s="183">
        <f t="shared" ca="1" si="167"/>
        <v>3</v>
      </c>
      <c r="K733" s="183"/>
      <c r="L733" s="183"/>
      <c r="M733" s="183"/>
      <c r="N733" s="183"/>
      <c r="O733" s="183">
        <v>7</v>
      </c>
      <c r="P733" s="183">
        <v>3</v>
      </c>
      <c r="Q733" s="329">
        <f t="shared" ca="1" si="168"/>
        <v>7</v>
      </c>
      <c r="R733" s="183">
        <f t="shared" ca="1" si="169"/>
        <v>3</v>
      </c>
      <c r="S733" s="183"/>
      <c r="T733" s="183"/>
      <c r="U733" s="183">
        <v>2</v>
      </c>
      <c r="V733" s="183">
        <v>2</v>
      </c>
      <c r="W733" s="183">
        <v>1</v>
      </c>
      <c r="X733" s="183">
        <v>1</v>
      </c>
      <c r="Y733" s="183">
        <f t="shared" ca="1" si="170"/>
        <v>3</v>
      </c>
      <c r="Z733" s="183">
        <f t="shared" ca="1" si="171"/>
        <v>3</v>
      </c>
      <c r="AA733" s="14"/>
    </row>
    <row r="734" spans="1:27" ht="15" customHeight="1" x14ac:dyDescent="0.25">
      <c r="A734" s="182" t="s">
        <v>229</v>
      </c>
      <c r="B734" s="14"/>
      <c r="C734" s="14">
        <f t="shared" ref="C734:Z734" ca="1" si="172">INDIRECT(ADDRESS(705,COLUMN()))+INDIRECT(ADDRESS(706,COLUMN()))+INDIRECT(ADDRESS(707,COLUMN()))+INDIRECT(ADDRESS(708,COLUMN()))+INDIRECT(ADDRESS(709,COLUMN()))+INDIRECT(ADDRESS(710,COLUMN()))+INDIRECT(ADDRESS(711,COLUMN()))+INDIRECT(ADDRESS(712,COLUMN()))+INDIRECT(ADDRESS(713,COLUMN()))+INDIRECT(ADDRESS(714,COLUMN()))+INDIRECT(ADDRESS(715,COLUMN()))+INDIRECT(ADDRESS(716,COLUMN()))+INDIRECT(ADDRESS(717,COLUMN()))+INDIRECT(ADDRESS(718,COLUMN()))+INDIRECT(ADDRESS(719,COLUMN()))+INDIRECT(ADDRESS(720,COLUMN()))+INDIRECT(ADDRESS(721,COLUMN()))+INDIRECT(ADDRESS(722,COLUMN()))+INDIRECT(ADDRESS(723,COLUMN()))+INDIRECT(ADDRESS(724,COLUMN()))+INDIRECT(ADDRESS(725,COLUMN()))+INDIRECT(ADDRESS(726,COLUMN()))+INDIRECT(ADDRESS(727,COLUMN()))+INDIRECT(ADDRESS(728,COLUMN()))+INDIRECT(ADDRESS(729,COLUMN()))+INDIRECT(ADDRESS(730,COLUMN()))+INDIRECT(ADDRESS(731,COLUMN()))+INDIRECT(ADDRESS(732,COLUMN()))+INDIRECT(ADDRESS(733,COLUMN()))</f>
        <v>320</v>
      </c>
      <c r="D734" s="14" t="e">
        <f t="shared" ca="1" si="172"/>
        <v>#VALUE!</v>
      </c>
      <c r="E734" s="14" t="e">
        <f t="shared" ca="1" si="172"/>
        <v>#VALUE!</v>
      </c>
      <c r="F734" s="14">
        <f t="shared" ca="1" si="172"/>
        <v>95</v>
      </c>
      <c r="G734" s="14">
        <f t="shared" ca="1" si="172"/>
        <v>164</v>
      </c>
      <c r="H734" s="14">
        <f t="shared" ca="1" si="172"/>
        <v>92</v>
      </c>
      <c r="I734" s="14">
        <f t="shared" ca="1" si="172"/>
        <v>78</v>
      </c>
      <c r="J734" s="14">
        <f t="shared" ca="1" si="172"/>
        <v>334</v>
      </c>
      <c r="K734" s="14">
        <f t="shared" ca="1" si="172"/>
        <v>2707</v>
      </c>
      <c r="L734" s="14">
        <f t="shared" ca="1" si="172"/>
        <v>1308</v>
      </c>
      <c r="M734" s="14">
        <f t="shared" ca="1" si="172"/>
        <v>1308</v>
      </c>
      <c r="N734" s="14">
        <f t="shared" ca="1" si="172"/>
        <v>640</v>
      </c>
      <c r="O734" s="14">
        <f t="shared" ca="1" si="172"/>
        <v>1044</v>
      </c>
      <c r="P734" s="14">
        <f t="shared" ca="1" si="172"/>
        <v>417</v>
      </c>
      <c r="Q734" s="320">
        <f t="shared" ca="1" si="172"/>
        <v>5059</v>
      </c>
      <c r="R734" s="14">
        <f t="shared" ca="1" si="172"/>
        <v>2365</v>
      </c>
      <c r="S734" s="14">
        <f t="shared" ca="1" si="172"/>
        <v>162</v>
      </c>
      <c r="T734" s="14">
        <f t="shared" ca="1" si="172"/>
        <v>155</v>
      </c>
      <c r="U734" s="14">
        <f t="shared" ca="1" si="172"/>
        <v>190</v>
      </c>
      <c r="V734" s="14">
        <f t="shared" ca="1" si="172"/>
        <v>148</v>
      </c>
      <c r="W734" s="14">
        <f t="shared" ca="1" si="172"/>
        <v>129</v>
      </c>
      <c r="X734" s="14">
        <f t="shared" ca="1" si="172"/>
        <v>95</v>
      </c>
      <c r="Y734" s="14">
        <f t="shared" ca="1" si="172"/>
        <v>481</v>
      </c>
      <c r="Z734" s="14">
        <f t="shared" ca="1" si="172"/>
        <v>398</v>
      </c>
      <c r="AA734" s="14"/>
    </row>
    <row r="735" spans="1:27" ht="15" customHeight="1" x14ac:dyDescent="0.25">
      <c r="A735" s="182" t="s">
        <v>841</v>
      </c>
      <c r="B735" s="14"/>
      <c r="C735" s="14">
        <f t="shared" ref="C735:Z735" ca="1" si="173">INDIRECT(ADDRESS(684,COLUMN()))+INDIRECT(ADDRESS(685,COLUMN()))+INDIRECT(ADDRESS(686,COLUMN()))+INDIRECT(ADDRESS(687,COLUMN()))+INDIRECT(ADDRESS(688,COLUMN()))+INDIRECT(ADDRESS(689,COLUMN()))+INDIRECT(ADDRESS(690,COLUMN()))+INDIRECT(ADDRESS(691,COLUMN()))+INDIRECT(ADDRESS(692,COLUMN()))+INDIRECT(ADDRESS(693,COLUMN()))+INDIRECT(ADDRESS(694,COLUMN()))+INDIRECT(ADDRESS(695,COLUMN()))+INDIRECT(ADDRESS(696,COLUMN()))+INDIRECT(ADDRESS(697,COLUMN()))+INDIRECT(ADDRESS(698,COLUMN()))+INDIRECT(ADDRESS(699,COLUMN()))+INDIRECT(ADDRESS(700,COLUMN()))+INDIRECT(ADDRESS(701,COLUMN()))+INDIRECT(ADDRESS(705,COLUMN()))+INDIRECT(ADDRESS(706,COLUMN()))+INDIRECT(ADDRESS(707,COLUMN()))+INDIRECT(ADDRESS(708,COLUMN()))+INDIRECT(ADDRESS(709,COLUMN()))+INDIRECT(ADDRESS(710,COLUMN()))+INDIRECT(ADDRESS(711,COLUMN()))+INDIRECT(ADDRESS(712,COLUMN()))+INDIRECT(ADDRESS(713,COLUMN()))+INDIRECT(ADDRESS(714,COLUMN()))+INDIRECT(ADDRESS(715,COLUMN()))+INDIRECT(ADDRESS(716,COLUMN()))+INDIRECT(ADDRESS(717,COLUMN()))+INDIRECT(ADDRESS(718,COLUMN()))+INDIRECT(ADDRESS(719,COLUMN()))+INDIRECT(ADDRESS(720,COLUMN()))+INDIRECT(ADDRESS(721,COLUMN()))+INDIRECT(ADDRESS(722,COLUMN()))+INDIRECT(ADDRESS(723,COLUMN()))+INDIRECT(ADDRESS(724,COLUMN()))+INDIRECT(ADDRESS(725,COLUMN()))+INDIRECT(ADDRESS(726,COLUMN()))+INDIRECT(ADDRESS(727,COLUMN()))+INDIRECT(ADDRESS(728,COLUMN()))+INDIRECT(ADDRESS(729,COLUMN()))+INDIRECT(ADDRESS(730,COLUMN()))+INDIRECT(ADDRESS(731,COLUMN()))+INDIRECT(ADDRESS(732,COLUMN()))+INDIRECT(ADDRESS(733,COLUMN()))</f>
        <v>533</v>
      </c>
      <c r="D735" s="14" t="e">
        <f t="shared" ca="1" si="173"/>
        <v>#VALUE!</v>
      </c>
      <c r="E735" s="14" t="e">
        <f t="shared" ca="1" si="173"/>
        <v>#VALUE!</v>
      </c>
      <c r="F735" s="14">
        <f t="shared" ca="1" si="173"/>
        <v>175</v>
      </c>
      <c r="G735" s="14">
        <f t="shared" ca="1" si="173"/>
        <v>816</v>
      </c>
      <c r="H735" s="14">
        <f t="shared" ca="1" si="173"/>
        <v>518</v>
      </c>
      <c r="I735" s="14">
        <f t="shared" ca="1" si="173"/>
        <v>288</v>
      </c>
      <c r="J735" s="14">
        <f t="shared" ca="1" si="173"/>
        <v>1622</v>
      </c>
      <c r="K735" s="14">
        <f t="shared" ca="1" si="173"/>
        <v>29860</v>
      </c>
      <c r="L735" s="14">
        <f t="shared" ca="1" si="173"/>
        <v>14550</v>
      </c>
      <c r="M735" s="14">
        <f t="shared" ca="1" si="173"/>
        <v>16031</v>
      </c>
      <c r="N735" s="14">
        <f t="shared" ca="1" si="173"/>
        <v>7948</v>
      </c>
      <c r="O735" s="14">
        <f t="shared" ca="1" si="173"/>
        <v>7372</v>
      </c>
      <c r="P735" s="14">
        <f t="shared" ca="1" si="173"/>
        <v>3856</v>
      </c>
      <c r="Q735" s="320">
        <f t="shared" ca="1" si="173"/>
        <v>53263</v>
      </c>
      <c r="R735" s="14">
        <f t="shared" ca="1" si="173"/>
        <v>26354</v>
      </c>
      <c r="S735" s="14">
        <f t="shared" ca="1" si="173"/>
        <v>821</v>
      </c>
      <c r="T735" s="14">
        <f t="shared" ca="1" si="173"/>
        <v>799</v>
      </c>
      <c r="U735" s="14">
        <f t="shared" ca="1" si="173"/>
        <v>1070</v>
      </c>
      <c r="V735" s="14">
        <f t="shared" ca="1" si="173"/>
        <v>800</v>
      </c>
      <c r="W735" s="14">
        <f t="shared" ca="1" si="173"/>
        <v>537</v>
      </c>
      <c r="X735" s="14">
        <f t="shared" ca="1" si="173"/>
        <v>425</v>
      </c>
      <c r="Y735" s="14">
        <f t="shared" ca="1" si="173"/>
        <v>2428</v>
      </c>
      <c r="Z735" s="14">
        <f t="shared" ca="1" si="173"/>
        <v>2024</v>
      </c>
      <c r="AA735" s="14"/>
    </row>
    <row r="736" spans="1:27" ht="15" customHeight="1" x14ac:dyDescent="0.25">
      <c r="A736" s="182" t="s">
        <v>224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320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5" customHeight="1" x14ac:dyDescent="0.25">
      <c r="A737" s="182" t="s">
        <v>842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320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5" customHeight="1" x14ac:dyDescent="0.25">
      <c r="A738" s="182" t="s">
        <v>188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320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5" customHeight="1" x14ac:dyDescent="0.25">
      <c r="A739" s="183"/>
      <c r="B739" s="183" t="s">
        <v>786</v>
      </c>
      <c r="C739" s="183">
        <v>12</v>
      </c>
      <c r="D739" s="183" t="s">
        <v>787</v>
      </c>
      <c r="E739" s="183" t="s">
        <v>843</v>
      </c>
      <c r="F739" s="183">
        <v>4</v>
      </c>
      <c r="G739" s="183">
        <v>54</v>
      </c>
      <c r="H739" s="183">
        <v>35</v>
      </c>
      <c r="I739" s="183">
        <v>17</v>
      </c>
      <c r="J739" s="183">
        <f t="shared" ref="J739:J770" ca="1" si="174">INDIRECT(CONCATENATE("G", ROW())) + INDIRECT(CONCATENATE("H", ROW())) + INDIRECT(CONCATENATE("I", ROW()))</f>
        <v>106</v>
      </c>
      <c r="K739" s="183">
        <v>2736</v>
      </c>
      <c r="L739" s="183">
        <v>1396</v>
      </c>
      <c r="M739" s="183">
        <v>1492</v>
      </c>
      <c r="N739" s="183">
        <v>724</v>
      </c>
      <c r="O739" s="183">
        <v>632</v>
      </c>
      <c r="P739" s="183">
        <v>365</v>
      </c>
      <c r="Q739" s="329">
        <f t="shared" ref="Q739:Q770" ca="1" si="175">INDIRECT(CONCATENATE("K", ROW())) + INDIRECT(CONCATENATE("M", ROW())) + INDIRECT(CONCATENATE("O", ROW()))</f>
        <v>4860</v>
      </c>
      <c r="R739" s="183">
        <f t="shared" ref="R739:R770" ca="1" si="176">INDIRECT(CONCATENATE("L", ROW())) + INDIRECT(CONCATENATE("N", ROW())) + INDIRECT(CONCATENATE("P", ROW()))</f>
        <v>2485</v>
      </c>
      <c r="S739" s="183">
        <v>54</v>
      </c>
      <c r="T739" s="183">
        <v>51</v>
      </c>
      <c r="U739" s="183">
        <v>84</v>
      </c>
      <c r="V739" s="183">
        <v>67</v>
      </c>
      <c r="W739" s="183">
        <v>13</v>
      </c>
      <c r="X739" s="183">
        <v>12</v>
      </c>
      <c r="Y739" s="183">
        <f t="shared" ref="Y739:Y770" ca="1" si="177">INDIRECT(CONCATENATE("S", ROW())) + INDIRECT(CONCATENATE("U", ROW())) + INDIRECT(CONCATENATE("W", ROW()))</f>
        <v>151</v>
      </c>
      <c r="Z739" s="183">
        <f t="shared" ref="Z739:Z770" ca="1" si="178">INDIRECT(CONCATENATE("T", ROW())) + INDIRECT(CONCATENATE("V", ROW())) + INDIRECT(CONCATENATE("X", ROW()))</f>
        <v>130</v>
      </c>
      <c r="AA739" s="14"/>
    </row>
    <row r="740" spans="1:27" ht="15" customHeight="1" x14ac:dyDescent="0.25">
      <c r="A740" s="183"/>
      <c r="B740" s="183" t="s">
        <v>786</v>
      </c>
      <c r="C740" s="183">
        <v>12</v>
      </c>
      <c r="D740" s="183" t="s">
        <v>787</v>
      </c>
      <c r="E740" s="183" t="s">
        <v>844</v>
      </c>
      <c r="F740" s="183">
        <v>1</v>
      </c>
      <c r="G740" s="183">
        <v>42</v>
      </c>
      <c r="H740" s="183">
        <v>22</v>
      </c>
      <c r="I740" s="183">
        <v>12</v>
      </c>
      <c r="J740" s="183">
        <f t="shared" ca="1" si="174"/>
        <v>76</v>
      </c>
      <c r="K740" s="183">
        <v>2009</v>
      </c>
      <c r="L740" s="183">
        <v>1016</v>
      </c>
      <c r="M740" s="183">
        <v>903</v>
      </c>
      <c r="N740" s="183">
        <v>461</v>
      </c>
      <c r="O740" s="183">
        <v>393</v>
      </c>
      <c r="P740" s="183">
        <v>227</v>
      </c>
      <c r="Q740" s="329">
        <f t="shared" ca="1" si="175"/>
        <v>3305</v>
      </c>
      <c r="R740" s="183">
        <f t="shared" ca="1" si="176"/>
        <v>1704</v>
      </c>
      <c r="S740" s="183">
        <v>41</v>
      </c>
      <c r="T740" s="183">
        <v>39</v>
      </c>
      <c r="U740" s="183">
        <v>49</v>
      </c>
      <c r="V740" s="183">
        <v>35</v>
      </c>
      <c r="W740" s="183">
        <v>24</v>
      </c>
      <c r="X740" s="183">
        <v>17</v>
      </c>
      <c r="Y740" s="183">
        <f t="shared" ca="1" si="177"/>
        <v>114</v>
      </c>
      <c r="Z740" s="183">
        <f t="shared" ca="1" si="178"/>
        <v>91</v>
      </c>
      <c r="AA740" s="14"/>
    </row>
    <row r="741" spans="1:27" ht="15" customHeight="1" x14ac:dyDescent="0.25">
      <c r="A741" s="183"/>
      <c r="B741" s="183" t="s">
        <v>786</v>
      </c>
      <c r="C741" s="183">
        <v>12</v>
      </c>
      <c r="D741" s="183" t="s">
        <v>787</v>
      </c>
      <c r="E741" s="183" t="s">
        <v>845</v>
      </c>
      <c r="F741" s="183">
        <v>2</v>
      </c>
      <c r="G741" s="183">
        <v>38</v>
      </c>
      <c r="H741" s="183">
        <v>33</v>
      </c>
      <c r="I741" s="183">
        <v>20</v>
      </c>
      <c r="J741" s="183">
        <f t="shared" ca="1" si="174"/>
        <v>91</v>
      </c>
      <c r="K741" s="183">
        <v>1810</v>
      </c>
      <c r="L741" s="183">
        <v>905</v>
      </c>
      <c r="M741" s="183">
        <v>1475</v>
      </c>
      <c r="N741" s="183">
        <v>762</v>
      </c>
      <c r="O741" s="183">
        <v>804</v>
      </c>
      <c r="P741" s="183">
        <v>453</v>
      </c>
      <c r="Q741" s="329">
        <f t="shared" ca="1" si="175"/>
        <v>4089</v>
      </c>
      <c r="R741" s="183">
        <f t="shared" ca="1" si="176"/>
        <v>2120</v>
      </c>
      <c r="S741" s="183">
        <v>38</v>
      </c>
      <c r="T741" s="183">
        <v>38</v>
      </c>
      <c r="U741" s="183">
        <v>75</v>
      </c>
      <c r="V741" s="183">
        <v>54</v>
      </c>
      <c r="W741" s="183">
        <v>33</v>
      </c>
      <c r="X741" s="183">
        <v>24</v>
      </c>
      <c r="Y741" s="183">
        <f t="shared" ca="1" si="177"/>
        <v>146</v>
      </c>
      <c r="Z741" s="183">
        <f t="shared" ca="1" si="178"/>
        <v>116</v>
      </c>
      <c r="AA741" s="14"/>
    </row>
    <row r="742" spans="1:27" ht="15" customHeight="1" x14ac:dyDescent="0.25">
      <c r="A742" s="183"/>
      <c r="B742" s="183" t="s">
        <v>786</v>
      </c>
      <c r="C742" s="183">
        <v>12</v>
      </c>
      <c r="D742" s="183" t="s">
        <v>787</v>
      </c>
      <c r="E742" s="183" t="s">
        <v>846</v>
      </c>
      <c r="F742" s="183">
        <v>8</v>
      </c>
      <c r="G742" s="183">
        <v>52</v>
      </c>
      <c r="H742" s="183">
        <v>38</v>
      </c>
      <c r="I742" s="183">
        <v>16</v>
      </c>
      <c r="J742" s="183">
        <f t="shared" ca="1" si="174"/>
        <v>106</v>
      </c>
      <c r="K742" s="183">
        <v>2558</v>
      </c>
      <c r="L742" s="183">
        <v>1246</v>
      </c>
      <c r="M742" s="183">
        <v>1514</v>
      </c>
      <c r="N742" s="183">
        <v>771</v>
      </c>
      <c r="O742" s="183">
        <v>604</v>
      </c>
      <c r="P742" s="183">
        <v>331</v>
      </c>
      <c r="Q742" s="329">
        <f t="shared" ca="1" si="175"/>
        <v>4676</v>
      </c>
      <c r="R742" s="183">
        <f t="shared" ca="1" si="176"/>
        <v>2348</v>
      </c>
      <c r="S742" s="183">
        <v>56</v>
      </c>
      <c r="T742" s="183">
        <v>51</v>
      </c>
      <c r="U742" s="183">
        <v>54</v>
      </c>
      <c r="V742" s="183">
        <v>42</v>
      </c>
      <c r="W742" s="183">
        <v>52</v>
      </c>
      <c r="X742" s="183">
        <v>44</v>
      </c>
      <c r="Y742" s="183">
        <f t="shared" ca="1" si="177"/>
        <v>162</v>
      </c>
      <c r="Z742" s="183">
        <f t="shared" ca="1" si="178"/>
        <v>137</v>
      </c>
      <c r="AA742" s="14"/>
    </row>
    <row r="743" spans="1:27" ht="15" customHeight="1" x14ac:dyDescent="0.25">
      <c r="A743" s="183"/>
      <c r="B743" s="183" t="s">
        <v>786</v>
      </c>
      <c r="C743" s="183">
        <v>12</v>
      </c>
      <c r="D743" s="183" t="s">
        <v>787</v>
      </c>
      <c r="E743" s="183" t="s">
        <v>847</v>
      </c>
      <c r="F743" s="183">
        <v>2</v>
      </c>
      <c r="G743" s="183">
        <v>50</v>
      </c>
      <c r="H743" s="183">
        <v>37</v>
      </c>
      <c r="I743" s="183">
        <v>17</v>
      </c>
      <c r="J743" s="183">
        <f t="shared" ca="1" si="174"/>
        <v>104</v>
      </c>
      <c r="K743" s="183">
        <v>2102</v>
      </c>
      <c r="L743" s="183">
        <v>1036</v>
      </c>
      <c r="M743" s="183">
        <v>1347</v>
      </c>
      <c r="N743" s="183">
        <v>658</v>
      </c>
      <c r="O743" s="183">
        <v>579</v>
      </c>
      <c r="P743" s="183">
        <v>319</v>
      </c>
      <c r="Q743" s="329">
        <f t="shared" ca="1" si="175"/>
        <v>4028</v>
      </c>
      <c r="R743" s="183">
        <f t="shared" ca="1" si="176"/>
        <v>2013</v>
      </c>
      <c r="S743" s="183">
        <v>50</v>
      </c>
      <c r="T743" s="183">
        <v>50</v>
      </c>
      <c r="U743" s="183">
        <v>65</v>
      </c>
      <c r="V743" s="183">
        <v>52</v>
      </c>
      <c r="W743" s="183">
        <v>40</v>
      </c>
      <c r="X743" s="183">
        <v>34</v>
      </c>
      <c r="Y743" s="183">
        <f t="shared" ca="1" si="177"/>
        <v>155</v>
      </c>
      <c r="Z743" s="183">
        <f t="shared" ca="1" si="178"/>
        <v>136</v>
      </c>
      <c r="AA743" s="14"/>
    </row>
    <row r="744" spans="1:27" ht="15" customHeight="1" x14ac:dyDescent="0.25">
      <c r="A744" s="183"/>
      <c r="B744" s="183" t="s">
        <v>786</v>
      </c>
      <c r="C744" s="183">
        <v>12</v>
      </c>
      <c r="D744" s="183" t="s">
        <v>787</v>
      </c>
      <c r="E744" s="183" t="s">
        <v>848</v>
      </c>
      <c r="F744" s="183">
        <v>5</v>
      </c>
      <c r="G744" s="183">
        <v>22</v>
      </c>
      <c r="H744" s="183">
        <v>16</v>
      </c>
      <c r="I744" s="183">
        <v>4</v>
      </c>
      <c r="J744" s="183">
        <f t="shared" ca="1" si="174"/>
        <v>42</v>
      </c>
      <c r="K744" s="183">
        <v>259</v>
      </c>
      <c r="L744" s="183">
        <v>96</v>
      </c>
      <c r="M744" s="183">
        <v>209</v>
      </c>
      <c r="N744" s="183">
        <v>84</v>
      </c>
      <c r="O744" s="183">
        <v>37</v>
      </c>
      <c r="P744" s="183">
        <v>14</v>
      </c>
      <c r="Q744" s="329">
        <f t="shared" ca="1" si="175"/>
        <v>505</v>
      </c>
      <c r="R744" s="183">
        <f t="shared" ca="1" si="176"/>
        <v>194</v>
      </c>
      <c r="S744" s="183">
        <v>31</v>
      </c>
      <c r="T744" s="183">
        <v>25</v>
      </c>
      <c r="U744" s="183">
        <v>36</v>
      </c>
      <c r="V744" s="183">
        <v>27</v>
      </c>
      <c r="W744" s="183">
        <v>4</v>
      </c>
      <c r="X744" s="183">
        <v>4</v>
      </c>
      <c r="Y744" s="183">
        <f t="shared" ca="1" si="177"/>
        <v>71</v>
      </c>
      <c r="Z744" s="183">
        <f t="shared" ca="1" si="178"/>
        <v>56</v>
      </c>
      <c r="AA744" s="14"/>
    </row>
    <row r="745" spans="1:27" ht="15" customHeight="1" x14ac:dyDescent="0.25">
      <c r="A745" s="183"/>
      <c r="B745" s="183" t="s">
        <v>786</v>
      </c>
      <c r="C745" s="183">
        <v>12</v>
      </c>
      <c r="D745" s="183" t="s">
        <v>787</v>
      </c>
      <c r="E745" s="183" t="s">
        <v>849</v>
      </c>
      <c r="F745" s="183">
        <v>14</v>
      </c>
      <c r="G745" s="183">
        <v>40</v>
      </c>
      <c r="H745" s="183">
        <v>25</v>
      </c>
      <c r="I745" s="183">
        <v>11</v>
      </c>
      <c r="J745" s="183">
        <f t="shared" ca="1" si="174"/>
        <v>76</v>
      </c>
      <c r="K745" s="183">
        <v>1417</v>
      </c>
      <c r="L745" s="183">
        <v>703</v>
      </c>
      <c r="M745" s="183">
        <v>806</v>
      </c>
      <c r="N745" s="183">
        <v>397</v>
      </c>
      <c r="O745" s="183">
        <v>335</v>
      </c>
      <c r="P745" s="183">
        <v>198</v>
      </c>
      <c r="Q745" s="329">
        <f t="shared" ca="1" si="175"/>
        <v>2558</v>
      </c>
      <c r="R745" s="183">
        <f t="shared" ca="1" si="176"/>
        <v>1298</v>
      </c>
      <c r="S745" s="183">
        <v>40</v>
      </c>
      <c r="T745" s="183">
        <v>40</v>
      </c>
      <c r="U745" s="183">
        <v>51</v>
      </c>
      <c r="V745" s="183">
        <v>43</v>
      </c>
      <c r="W745" s="183">
        <v>24</v>
      </c>
      <c r="X745" s="183">
        <v>21</v>
      </c>
      <c r="Y745" s="183">
        <f t="shared" ca="1" si="177"/>
        <v>115</v>
      </c>
      <c r="Z745" s="183">
        <f t="shared" ca="1" si="178"/>
        <v>104</v>
      </c>
      <c r="AA745" s="14"/>
    </row>
    <row r="746" spans="1:27" ht="15" customHeight="1" x14ac:dyDescent="0.25">
      <c r="A746" s="183"/>
      <c r="B746" s="183" t="s">
        <v>786</v>
      </c>
      <c r="C746" s="183">
        <v>12</v>
      </c>
      <c r="D746" s="183" t="s">
        <v>787</v>
      </c>
      <c r="E746" s="183" t="s">
        <v>850</v>
      </c>
      <c r="F746" s="183">
        <v>2</v>
      </c>
      <c r="G746" s="183">
        <v>54</v>
      </c>
      <c r="H746" s="183">
        <v>44</v>
      </c>
      <c r="I746" s="183">
        <v>23</v>
      </c>
      <c r="J746" s="183">
        <f t="shared" ca="1" si="174"/>
        <v>121</v>
      </c>
      <c r="K746" s="183">
        <v>2854</v>
      </c>
      <c r="L746" s="183">
        <v>1417</v>
      </c>
      <c r="M746" s="183">
        <v>1969</v>
      </c>
      <c r="N746" s="183">
        <v>976</v>
      </c>
      <c r="O746" s="183">
        <v>909</v>
      </c>
      <c r="P746" s="183">
        <v>469</v>
      </c>
      <c r="Q746" s="329">
        <f t="shared" ca="1" si="175"/>
        <v>5732</v>
      </c>
      <c r="R746" s="183">
        <f t="shared" ca="1" si="176"/>
        <v>2862</v>
      </c>
      <c r="S746" s="183">
        <v>53</v>
      </c>
      <c r="T746" s="183">
        <v>52</v>
      </c>
      <c r="U746" s="183">
        <v>111</v>
      </c>
      <c r="V746" s="183">
        <v>84</v>
      </c>
      <c r="W746" s="183">
        <v>39</v>
      </c>
      <c r="X746" s="183">
        <v>31</v>
      </c>
      <c r="Y746" s="183">
        <f t="shared" ca="1" si="177"/>
        <v>203</v>
      </c>
      <c r="Z746" s="183">
        <f t="shared" ca="1" si="178"/>
        <v>167</v>
      </c>
      <c r="AA746" s="14"/>
    </row>
    <row r="747" spans="1:27" ht="15" customHeight="1" x14ac:dyDescent="0.25">
      <c r="A747" s="183"/>
      <c r="B747" s="183" t="s">
        <v>786</v>
      </c>
      <c r="C747" s="183">
        <v>12</v>
      </c>
      <c r="D747" s="183" t="s">
        <v>787</v>
      </c>
      <c r="E747" s="183" t="s">
        <v>851</v>
      </c>
      <c r="F747" s="183">
        <v>25</v>
      </c>
      <c r="G747" s="183">
        <v>15</v>
      </c>
      <c r="H747" s="183">
        <v>11</v>
      </c>
      <c r="I747" s="183">
        <v>5</v>
      </c>
      <c r="J747" s="183">
        <f t="shared" ca="1" si="174"/>
        <v>31</v>
      </c>
      <c r="K747" s="183">
        <v>507</v>
      </c>
      <c r="L747" s="183">
        <v>233</v>
      </c>
      <c r="M747" s="183">
        <v>278</v>
      </c>
      <c r="N747" s="183">
        <v>145</v>
      </c>
      <c r="O747" s="183">
        <v>120</v>
      </c>
      <c r="P747" s="183">
        <v>66</v>
      </c>
      <c r="Q747" s="329">
        <f t="shared" ca="1" si="175"/>
        <v>905</v>
      </c>
      <c r="R747" s="183">
        <f t="shared" ca="1" si="176"/>
        <v>444</v>
      </c>
      <c r="S747" s="183">
        <v>14</v>
      </c>
      <c r="T747" s="183">
        <v>14</v>
      </c>
      <c r="U747" s="183">
        <v>26</v>
      </c>
      <c r="V747" s="183">
        <v>20</v>
      </c>
      <c r="W747" s="183">
        <v>5</v>
      </c>
      <c r="X747" s="183">
        <v>5</v>
      </c>
      <c r="Y747" s="183">
        <f t="shared" ca="1" si="177"/>
        <v>45</v>
      </c>
      <c r="Z747" s="183">
        <f t="shared" ca="1" si="178"/>
        <v>39</v>
      </c>
      <c r="AA747" s="14"/>
    </row>
    <row r="748" spans="1:27" ht="15" customHeight="1" x14ac:dyDescent="0.25">
      <c r="A748" s="183"/>
      <c r="B748" s="183" t="s">
        <v>786</v>
      </c>
      <c r="C748" s="183">
        <v>12</v>
      </c>
      <c r="D748" s="183" t="s">
        <v>787</v>
      </c>
      <c r="E748" s="183" t="s">
        <v>852</v>
      </c>
      <c r="F748" s="183">
        <v>11</v>
      </c>
      <c r="G748" s="183">
        <v>36</v>
      </c>
      <c r="H748" s="183">
        <v>24</v>
      </c>
      <c r="I748" s="183">
        <v>9</v>
      </c>
      <c r="J748" s="183">
        <f t="shared" ca="1" si="174"/>
        <v>69</v>
      </c>
      <c r="K748" s="183">
        <v>1273</v>
      </c>
      <c r="L748" s="183">
        <v>625</v>
      </c>
      <c r="M748" s="183">
        <v>721</v>
      </c>
      <c r="N748" s="183">
        <v>336</v>
      </c>
      <c r="O748" s="183">
        <v>224</v>
      </c>
      <c r="P748" s="183">
        <v>139</v>
      </c>
      <c r="Q748" s="329">
        <f t="shared" ca="1" si="175"/>
        <v>2218</v>
      </c>
      <c r="R748" s="183">
        <f t="shared" ca="1" si="176"/>
        <v>1100</v>
      </c>
      <c r="S748" s="183">
        <v>36</v>
      </c>
      <c r="T748" s="183">
        <v>35</v>
      </c>
      <c r="U748" s="183">
        <v>51</v>
      </c>
      <c r="V748" s="183">
        <v>40</v>
      </c>
      <c r="W748" s="183">
        <v>20</v>
      </c>
      <c r="X748" s="183">
        <v>15</v>
      </c>
      <c r="Y748" s="183">
        <f t="shared" ca="1" si="177"/>
        <v>107</v>
      </c>
      <c r="Z748" s="183">
        <f t="shared" ca="1" si="178"/>
        <v>90</v>
      </c>
      <c r="AA748" s="14"/>
    </row>
    <row r="749" spans="1:27" ht="15" customHeight="1" x14ac:dyDescent="0.25">
      <c r="A749" s="183"/>
      <c r="B749" s="183" t="s">
        <v>786</v>
      </c>
      <c r="C749" s="183">
        <v>12</v>
      </c>
      <c r="D749" s="183" t="s">
        <v>787</v>
      </c>
      <c r="E749" s="183" t="s">
        <v>853</v>
      </c>
      <c r="F749" s="183">
        <v>30</v>
      </c>
      <c r="G749" s="183">
        <v>10</v>
      </c>
      <c r="H749" s="183">
        <v>7</v>
      </c>
      <c r="I749" s="183">
        <v>3</v>
      </c>
      <c r="J749" s="183">
        <f t="shared" ca="1" si="174"/>
        <v>20</v>
      </c>
      <c r="K749" s="183">
        <v>237</v>
      </c>
      <c r="L749" s="183">
        <v>119</v>
      </c>
      <c r="M749" s="183">
        <v>146</v>
      </c>
      <c r="N749" s="183">
        <v>65</v>
      </c>
      <c r="O749" s="183">
        <v>59</v>
      </c>
      <c r="P749" s="183">
        <v>33</v>
      </c>
      <c r="Q749" s="329">
        <f t="shared" ca="1" si="175"/>
        <v>442</v>
      </c>
      <c r="R749" s="183">
        <f t="shared" ca="1" si="176"/>
        <v>217</v>
      </c>
      <c r="S749" s="183">
        <v>9</v>
      </c>
      <c r="T749" s="183">
        <v>9</v>
      </c>
      <c r="U749" s="183">
        <v>13</v>
      </c>
      <c r="V749" s="183">
        <v>8</v>
      </c>
      <c r="W749" s="183">
        <v>9</v>
      </c>
      <c r="X749" s="183">
        <v>6</v>
      </c>
      <c r="Y749" s="183">
        <f t="shared" ca="1" si="177"/>
        <v>31</v>
      </c>
      <c r="Z749" s="183">
        <f t="shared" ca="1" si="178"/>
        <v>23</v>
      </c>
      <c r="AA749" s="14"/>
    </row>
    <row r="750" spans="1:27" ht="15" customHeight="1" x14ac:dyDescent="0.25">
      <c r="A750" s="183"/>
      <c r="B750" s="183" t="s">
        <v>786</v>
      </c>
      <c r="C750" s="183">
        <v>12</v>
      </c>
      <c r="D750" s="183" t="s">
        <v>787</v>
      </c>
      <c r="E750" s="183" t="s">
        <v>854</v>
      </c>
      <c r="F750" s="183">
        <v>8</v>
      </c>
      <c r="G750" s="183">
        <v>32</v>
      </c>
      <c r="H750" s="183">
        <v>23</v>
      </c>
      <c r="I750" s="183">
        <v>8</v>
      </c>
      <c r="J750" s="183">
        <f t="shared" ca="1" si="174"/>
        <v>63</v>
      </c>
      <c r="K750" s="183">
        <v>1134</v>
      </c>
      <c r="L750" s="183">
        <v>578</v>
      </c>
      <c r="M750" s="183">
        <v>708</v>
      </c>
      <c r="N750" s="183">
        <v>361</v>
      </c>
      <c r="O750" s="183">
        <v>275</v>
      </c>
      <c r="P750" s="183">
        <v>162</v>
      </c>
      <c r="Q750" s="329">
        <f t="shared" ca="1" si="175"/>
        <v>2117</v>
      </c>
      <c r="R750" s="183">
        <f t="shared" ca="1" si="176"/>
        <v>1101</v>
      </c>
      <c r="S750" s="183">
        <v>32</v>
      </c>
      <c r="T750" s="183">
        <v>31</v>
      </c>
      <c r="U750" s="183">
        <v>52</v>
      </c>
      <c r="V750" s="183">
        <v>40</v>
      </c>
      <c r="W750" s="183">
        <v>12</v>
      </c>
      <c r="X750" s="183">
        <v>10</v>
      </c>
      <c r="Y750" s="183">
        <f t="shared" ca="1" si="177"/>
        <v>96</v>
      </c>
      <c r="Z750" s="183">
        <f t="shared" ca="1" si="178"/>
        <v>81</v>
      </c>
      <c r="AA750" s="14"/>
    </row>
    <row r="751" spans="1:27" ht="15" customHeight="1" x14ac:dyDescent="0.25">
      <c r="A751" s="183"/>
      <c r="B751" s="183" t="s">
        <v>786</v>
      </c>
      <c r="C751" s="183">
        <v>12</v>
      </c>
      <c r="D751" s="183" t="s">
        <v>787</v>
      </c>
      <c r="E751" s="183" t="s">
        <v>855</v>
      </c>
      <c r="F751" s="183">
        <v>5</v>
      </c>
      <c r="G751" s="183">
        <v>47</v>
      </c>
      <c r="H751" s="183">
        <v>33</v>
      </c>
      <c r="I751" s="183">
        <v>15</v>
      </c>
      <c r="J751" s="183">
        <f t="shared" ca="1" si="174"/>
        <v>95</v>
      </c>
      <c r="K751" s="183">
        <v>2029</v>
      </c>
      <c r="L751" s="183">
        <v>981</v>
      </c>
      <c r="M751" s="183">
        <v>1160</v>
      </c>
      <c r="N751" s="183">
        <v>539</v>
      </c>
      <c r="O751" s="183">
        <v>463</v>
      </c>
      <c r="P751" s="183">
        <v>239</v>
      </c>
      <c r="Q751" s="329">
        <f t="shared" ca="1" si="175"/>
        <v>3652</v>
      </c>
      <c r="R751" s="183">
        <f t="shared" ca="1" si="176"/>
        <v>1759</v>
      </c>
      <c r="S751" s="183">
        <v>48</v>
      </c>
      <c r="T751" s="183">
        <v>46</v>
      </c>
      <c r="U751" s="183">
        <v>58</v>
      </c>
      <c r="V751" s="183">
        <v>40</v>
      </c>
      <c r="W751" s="183">
        <v>31</v>
      </c>
      <c r="X751" s="183">
        <v>26</v>
      </c>
      <c r="Y751" s="183">
        <f t="shared" ca="1" si="177"/>
        <v>137</v>
      </c>
      <c r="Z751" s="183">
        <f t="shared" ca="1" si="178"/>
        <v>112</v>
      </c>
      <c r="AA751" s="14"/>
    </row>
    <row r="752" spans="1:27" ht="15" customHeight="1" x14ac:dyDescent="0.25">
      <c r="A752" s="183"/>
      <c r="B752" s="183" t="s">
        <v>786</v>
      </c>
      <c r="C752" s="183">
        <v>12</v>
      </c>
      <c r="D752" s="183" t="s">
        <v>787</v>
      </c>
      <c r="E752" s="183" t="s">
        <v>856</v>
      </c>
      <c r="F752" s="183">
        <v>3</v>
      </c>
      <c r="G752" s="183">
        <v>18</v>
      </c>
      <c r="H752" s="183">
        <v>17</v>
      </c>
      <c r="I752" s="183">
        <v>11</v>
      </c>
      <c r="J752" s="183">
        <f t="shared" ca="1" si="174"/>
        <v>46</v>
      </c>
      <c r="K752" s="183">
        <v>697</v>
      </c>
      <c r="L752" s="183">
        <v>323</v>
      </c>
      <c r="M752" s="183">
        <v>494</v>
      </c>
      <c r="N752" s="183">
        <v>234</v>
      </c>
      <c r="O752" s="183">
        <v>262</v>
      </c>
      <c r="P752" s="183">
        <v>156</v>
      </c>
      <c r="Q752" s="329">
        <f t="shared" ca="1" si="175"/>
        <v>1453</v>
      </c>
      <c r="R752" s="183">
        <f t="shared" ca="1" si="176"/>
        <v>713</v>
      </c>
      <c r="S752" s="183">
        <v>18</v>
      </c>
      <c r="T752" s="183">
        <v>17</v>
      </c>
      <c r="U752" s="183">
        <v>31</v>
      </c>
      <c r="V752" s="183">
        <v>24</v>
      </c>
      <c r="W752" s="183">
        <v>23</v>
      </c>
      <c r="X752" s="183">
        <v>19</v>
      </c>
      <c r="Y752" s="183">
        <f t="shared" ca="1" si="177"/>
        <v>72</v>
      </c>
      <c r="Z752" s="183">
        <f t="shared" ca="1" si="178"/>
        <v>60</v>
      </c>
      <c r="AA752" s="14"/>
    </row>
    <row r="753" spans="1:27" ht="15" customHeight="1" x14ac:dyDescent="0.25">
      <c r="A753" s="183"/>
      <c r="B753" s="183" t="s">
        <v>786</v>
      </c>
      <c r="C753" s="183">
        <v>12</v>
      </c>
      <c r="D753" s="183" t="s">
        <v>787</v>
      </c>
      <c r="E753" s="183" t="s">
        <v>857</v>
      </c>
      <c r="F753" s="183">
        <v>6</v>
      </c>
      <c r="G753" s="183"/>
      <c r="H753" s="183">
        <v>3</v>
      </c>
      <c r="I753" s="183">
        <v>3</v>
      </c>
      <c r="J753" s="183">
        <f t="shared" ca="1" si="174"/>
        <v>6</v>
      </c>
      <c r="K753" s="183"/>
      <c r="L753" s="183"/>
      <c r="M753" s="183">
        <v>5</v>
      </c>
      <c r="N753" s="183"/>
      <c r="O753" s="183">
        <v>15</v>
      </c>
      <c r="P753" s="183"/>
      <c r="Q753" s="329">
        <f t="shared" ca="1" si="175"/>
        <v>20</v>
      </c>
      <c r="R753" s="183">
        <f t="shared" ca="1" si="176"/>
        <v>0</v>
      </c>
      <c r="S753" s="183"/>
      <c r="T753" s="183"/>
      <c r="U753" s="183">
        <v>2</v>
      </c>
      <c r="V753" s="183">
        <v>1</v>
      </c>
      <c r="W753" s="183">
        <v>2</v>
      </c>
      <c r="X753" s="183">
        <v>2</v>
      </c>
      <c r="Y753" s="183">
        <f t="shared" ca="1" si="177"/>
        <v>4</v>
      </c>
      <c r="Z753" s="183">
        <f t="shared" ca="1" si="178"/>
        <v>3</v>
      </c>
      <c r="AA753" s="14"/>
    </row>
    <row r="754" spans="1:27" ht="15" customHeight="1" x14ac:dyDescent="0.25">
      <c r="A754" s="183"/>
      <c r="B754" s="183" t="s">
        <v>786</v>
      </c>
      <c r="C754" s="183">
        <v>12</v>
      </c>
      <c r="D754" s="183" t="s">
        <v>787</v>
      </c>
      <c r="E754" s="183" t="s">
        <v>858</v>
      </c>
      <c r="F754" s="183">
        <v>3</v>
      </c>
      <c r="G754" s="183">
        <v>20</v>
      </c>
      <c r="H754" s="183">
        <v>14</v>
      </c>
      <c r="I754" s="183">
        <v>6</v>
      </c>
      <c r="J754" s="183">
        <f t="shared" ca="1" si="174"/>
        <v>40</v>
      </c>
      <c r="K754" s="183">
        <v>940</v>
      </c>
      <c r="L754" s="183">
        <v>458</v>
      </c>
      <c r="M754" s="183">
        <v>510</v>
      </c>
      <c r="N754" s="183">
        <v>238</v>
      </c>
      <c r="O754" s="183">
        <v>184</v>
      </c>
      <c r="P754" s="183">
        <v>94</v>
      </c>
      <c r="Q754" s="329">
        <f t="shared" ca="1" si="175"/>
        <v>1634</v>
      </c>
      <c r="R754" s="183">
        <f t="shared" ca="1" si="176"/>
        <v>790</v>
      </c>
      <c r="S754" s="183">
        <v>20</v>
      </c>
      <c r="T754" s="183">
        <v>19</v>
      </c>
      <c r="U754" s="183">
        <v>24</v>
      </c>
      <c r="V754" s="183">
        <v>20</v>
      </c>
      <c r="W754" s="183">
        <v>20</v>
      </c>
      <c r="X754" s="183">
        <v>15</v>
      </c>
      <c r="Y754" s="183">
        <f t="shared" ca="1" si="177"/>
        <v>64</v>
      </c>
      <c r="Z754" s="183">
        <f t="shared" ca="1" si="178"/>
        <v>54</v>
      </c>
      <c r="AA754" s="14"/>
    </row>
    <row r="755" spans="1:27" ht="15" customHeight="1" x14ac:dyDescent="0.25">
      <c r="A755" s="183"/>
      <c r="B755" s="183" t="s">
        <v>786</v>
      </c>
      <c r="C755" s="183">
        <v>12</v>
      </c>
      <c r="D755" s="183" t="s">
        <v>787</v>
      </c>
      <c r="E755" s="183" t="s">
        <v>859</v>
      </c>
      <c r="F755" s="183">
        <v>18</v>
      </c>
      <c r="G755" s="183">
        <v>18</v>
      </c>
      <c r="H755" s="183">
        <v>10</v>
      </c>
      <c r="I755" s="183">
        <v>4</v>
      </c>
      <c r="J755" s="183">
        <f t="shared" ca="1" si="174"/>
        <v>32</v>
      </c>
      <c r="K755" s="183">
        <v>717</v>
      </c>
      <c r="L755" s="183">
        <v>340</v>
      </c>
      <c r="M755" s="183">
        <v>365</v>
      </c>
      <c r="N755" s="183">
        <v>201</v>
      </c>
      <c r="O755" s="183">
        <v>106</v>
      </c>
      <c r="P755" s="183">
        <v>60</v>
      </c>
      <c r="Q755" s="329">
        <f t="shared" ca="1" si="175"/>
        <v>1188</v>
      </c>
      <c r="R755" s="183">
        <f t="shared" ca="1" si="176"/>
        <v>601</v>
      </c>
      <c r="S755" s="183">
        <v>19</v>
      </c>
      <c r="T755" s="183">
        <v>19</v>
      </c>
      <c r="U755" s="183">
        <v>6</v>
      </c>
      <c r="V755" s="183">
        <v>4</v>
      </c>
      <c r="W755" s="183">
        <v>22</v>
      </c>
      <c r="X755" s="183">
        <v>17</v>
      </c>
      <c r="Y755" s="183">
        <f t="shared" ca="1" si="177"/>
        <v>47</v>
      </c>
      <c r="Z755" s="183">
        <f t="shared" ca="1" si="178"/>
        <v>40</v>
      </c>
      <c r="AA755" s="14"/>
    </row>
    <row r="756" spans="1:27" ht="15" customHeight="1" x14ac:dyDescent="0.25">
      <c r="A756" s="183"/>
      <c r="B756" s="183" t="s">
        <v>786</v>
      </c>
      <c r="C756" s="183">
        <v>5</v>
      </c>
      <c r="D756" s="183" t="s">
        <v>787</v>
      </c>
      <c r="E756" s="183" t="s">
        <v>860</v>
      </c>
      <c r="F756" s="183">
        <v>1</v>
      </c>
      <c r="G756" s="183">
        <v>11</v>
      </c>
      <c r="H756" s="183"/>
      <c r="I756" s="183"/>
      <c r="J756" s="183">
        <f t="shared" ca="1" si="174"/>
        <v>11</v>
      </c>
      <c r="K756" s="183">
        <v>265</v>
      </c>
      <c r="L756" s="183">
        <v>112</v>
      </c>
      <c r="M756" s="183"/>
      <c r="N756" s="183"/>
      <c r="O756" s="183"/>
      <c r="P756" s="183"/>
      <c r="Q756" s="329">
        <f t="shared" ca="1" si="175"/>
        <v>265</v>
      </c>
      <c r="R756" s="183">
        <f t="shared" ca="1" si="176"/>
        <v>112</v>
      </c>
      <c r="S756" s="183">
        <v>10</v>
      </c>
      <c r="T756" s="183">
        <v>9</v>
      </c>
      <c r="U756" s="183">
        <v>2</v>
      </c>
      <c r="V756" s="183">
        <v>1</v>
      </c>
      <c r="W756" s="183"/>
      <c r="X756" s="183"/>
      <c r="Y756" s="183">
        <f t="shared" ca="1" si="177"/>
        <v>12</v>
      </c>
      <c r="Z756" s="183">
        <f t="shared" ca="1" si="178"/>
        <v>10</v>
      </c>
      <c r="AA756" s="14"/>
    </row>
    <row r="757" spans="1:27" ht="15" customHeight="1" x14ac:dyDescent="0.25">
      <c r="A757" s="183"/>
      <c r="B757" s="183" t="s">
        <v>786</v>
      </c>
      <c r="C757" s="183">
        <v>5</v>
      </c>
      <c r="D757" s="183" t="s">
        <v>787</v>
      </c>
      <c r="E757" s="183" t="s">
        <v>861</v>
      </c>
      <c r="F757" s="183">
        <v>3</v>
      </c>
      <c r="G757" s="183">
        <v>12</v>
      </c>
      <c r="H757" s="183"/>
      <c r="I757" s="183"/>
      <c r="J757" s="183">
        <f t="shared" ca="1" si="174"/>
        <v>12</v>
      </c>
      <c r="K757" s="183">
        <v>346</v>
      </c>
      <c r="L757" s="183">
        <v>172</v>
      </c>
      <c r="M757" s="183"/>
      <c r="N757" s="183"/>
      <c r="O757" s="183"/>
      <c r="P757" s="183"/>
      <c r="Q757" s="329">
        <f t="shared" ca="1" si="175"/>
        <v>346</v>
      </c>
      <c r="R757" s="183">
        <f t="shared" ca="1" si="176"/>
        <v>172</v>
      </c>
      <c r="S757" s="183">
        <v>12</v>
      </c>
      <c r="T757" s="183">
        <v>12</v>
      </c>
      <c r="U757" s="183">
        <v>3</v>
      </c>
      <c r="V757" s="183">
        <v>2</v>
      </c>
      <c r="W757" s="183"/>
      <c r="X757" s="183"/>
      <c r="Y757" s="183">
        <f t="shared" ca="1" si="177"/>
        <v>15</v>
      </c>
      <c r="Z757" s="183">
        <f t="shared" ca="1" si="178"/>
        <v>14</v>
      </c>
      <c r="AA757" s="14"/>
    </row>
    <row r="758" spans="1:27" ht="15" customHeight="1" x14ac:dyDescent="0.25">
      <c r="A758" s="183"/>
      <c r="B758" s="183" t="s">
        <v>786</v>
      </c>
      <c r="C758" s="183">
        <v>5</v>
      </c>
      <c r="D758" s="183" t="s">
        <v>787</v>
      </c>
      <c r="E758" s="183" t="s">
        <v>862</v>
      </c>
      <c r="F758" s="183">
        <v>10</v>
      </c>
      <c r="G758" s="183">
        <v>18</v>
      </c>
      <c r="H758" s="183"/>
      <c r="I758" s="183"/>
      <c r="J758" s="183">
        <f t="shared" ca="1" si="174"/>
        <v>18</v>
      </c>
      <c r="K758" s="183">
        <v>644</v>
      </c>
      <c r="L758" s="183">
        <v>317</v>
      </c>
      <c r="M758" s="183"/>
      <c r="N758" s="183"/>
      <c r="O758" s="183"/>
      <c r="P758" s="183"/>
      <c r="Q758" s="329">
        <f t="shared" ca="1" si="175"/>
        <v>644</v>
      </c>
      <c r="R758" s="183">
        <f t="shared" ca="1" si="176"/>
        <v>317</v>
      </c>
      <c r="S758" s="183">
        <v>16</v>
      </c>
      <c r="T758" s="183">
        <v>16</v>
      </c>
      <c r="U758" s="183">
        <v>3</v>
      </c>
      <c r="V758" s="183">
        <v>2</v>
      </c>
      <c r="W758" s="183"/>
      <c r="X758" s="183"/>
      <c r="Y758" s="183">
        <f t="shared" ca="1" si="177"/>
        <v>19</v>
      </c>
      <c r="Z758" s="183">
        <f t="shared" ca="1" si="178"/>
        <v>18</v>
      </c>
      <c r="AA758" s="14"/>
    </row>
    <row r="759" spans="1:27" ht="15" customHeight="1" x14ac:dyDescent="0.25">
      <c r="A759" s="183"/>
      <c r="B759" s="183" t="s">
        <v>786</v>
      </c>
      <c r="C759" s="183">
        <v>12</v>
      </c>
      <c r="D759" s="183" t="s">
        <v>787</v>
      </c>
      <c r="E759" s="183" t="s">
        <v>863</v>
      </c>
      <c r="F759" s="183">
        <v>15</v>
      </c>
      <c r="G759" s="183">
        <v>32</v>
      </c>
      <c r="H759" s="183">
        <v>23</v>
      </c>
      <c r="I759" s="183">
        <v>11</v>
      </c>
      <c r="J759" s="183">
        <f t="shared" ca="1" si="174"/>
        <v>66</v>
      </c>
      <c r="K759" s="183">
        <v>977</v>
      </c>
      <c r="L759" s="183">
        <v>459</v>
      </c>
      <c r="M759" s="183">
        <v>651</v>
      </c>
      <c r="N759" s="183">
        <v>320</v>
      </c>
      <c r="O759" s="183">
        <v>289</v>
      </c>
      <c r="P759" s="183">
        <v>143</v>
      </c>
      <c r="Q759" s="329">
        <f t="shared" ca="1" si="175"/>
        <v>1917</v>
      </c>
      <c r="R759" s="183">
        <f t="shared" ca="1" si="176"/>
        <v>922</v>
      </c>
      <c r="S759" s="183">
        <v>32</v>
      </c>
      <c r="T759" s="183">
        <v>32</v>
      </c>
      <c r="U759" s="183">
        <v>52</v>
      </c>
      <c r="V759" s="183">
        <v>41</v>
      </c>
      <c r="W759" s="183">
        <v>18</v>
      </c>
      <c r="X759" s="183">
        <v>15</v>
      </c>
      <c r="Y759" s="183">
        <f t="shared" ca="1" si="177"/>
        <v>102</v>
      </c>
      <c r="Z759" s="183">
        <f t="shared" ca="1" si="178"/>
        <v>88</v>
      </c>
      <c r="AA759" s="14"/>
    </row>
    <row r="760" spans="1:27" ht="15" customHeight="1" x14ac:dyDescent="0.25">
      <c r="A760" s="183"/>
      <c r="B760" s="183" t="s">
        <v>786</v>
      </c>
      <c r="C760" s="183">
        <v>12</v>
      </c>
      <c r="D760" s="183" t="s">
        <v>787</v>
      </c>
      <c r="E760" s="183" t="s">
        <v>864</v>
      </c>
      <c r="F760" s="183">
        <v>4</v>
      </c>
      <c r="G760" s="183">
        <v>19</v>
      </c>
      <c r="H760" s="183">
        <v>14</v>
      </c>
      <c r="I760" s="183">
        <v>5</v>
      </c>
      <c r="J760" s="183">
        <f t="shared" ca="1" si="174"/>
        <v>38</v>
      </c>
      <c r="K760" s="183">
        <v>604</v>
      </c>
      <c r="L760" s="183">
        <v>288</v>
      </c>
      <c r="M760" s="183">
        <v>324</v>
      </c>
      <c r="N760" s="183">
        <v>144</v>
      </c>
      <c r="O760" s="183">
        <v>131</v>
      </c>
      <c r="P760" s="183">
        <v>71</v>
      </c>
      <c r="Q760" s="329">
        <f t="shared" ca="1" si="175"/>
        <v>1059</v>
      </c>
      <c r="R760" s="183">
        <f t="shared" ca="1" si="176"/>
        <v>503</v>
      </c>
      <c r="S760" s="183">
        <v>19</v>
      </c>
      <c r="T760" s="183">
        <v>19</v>
      </c>
      <c r="U760" s="183">
        <v>25</v>
      </c>
      <c r="V760" s="183">
        <v>20</v>
      </c>
      <c r="W760" s="183">
        <v>17</v>
      </c>
      <c r="X760" s="183">
        <v>11</v>
      </c>
      <c r="Y760" s="183">
        <f t="shared" ca="1" si="177"/>
        <v>61</v>
      </c>
      <c r="Z760" s="183">
        <f t="shared" ca="1" si="178"/>
        <v>50</v>
      </c>
      <c r="AA760" s="14"/>
    </row>
    <row r="761" spans="1:27" ht="15" customHeight="1" x14ac:dyDescent="0.25">
      <c r="A761" s="183"/>
      <c r="B761" s="183" t="s">
        <v>786</v>
      </c>
      <c r="C761" s="183">
        <v>12</v>
      </c>
      <c r="D761" s="183" t="s">
        <v>787</v>
      </c>
      <c r="E761" s="183" t="s">
        <v>865</v>
      </c>
      <c r="F761" s="183">
        <v>8</v>
      </c>
      <c r="G761" s="183"/>
      <c r="H761" s="183">
        <v>6</v>
      </c>
      <c r="I761" s="183">
        <v>7</v>
      </c>
      <c r="J761" s="183">
        <f t="shared" ca="1" si="174"/>
        <v>13</v>
      </c>
      <c r="K761" s="183"/>
      <c r="L761" s="183"/>
      <c r="M761" s="183">
        <v>248</v>
      </c>
      <c r="N761" s="183">
        <v>27</v>
      </c>
      <c r="O761" s="183">
        <v>189</v>
      </c>
      <c r="P761" s="183">
        <v>22</v>
      </c>
      <c r="Q761" s="329">
        <f t="shared" ca="1" si="175"/>
        <v>437</v>
      </c>
      <c r="R761" s="183">
        <f t="shared" ca="1" si="176"/>
        <v>49</v>
      </c>
      <c r="S761" s="183"/>
      <c r="T761" s="183"/>
      <c r="U761" s="183">
        <v>16</v>
      </c>
      <c r="V761" s="183">
        <v>14</v>
      </c>
      <c r="W761" s="183">
        <v>14</v>
      </c>
      <c r="X761" s="183">
        <v>10</v>
      </c>
      <c r="Y761" s="183">
        <f t="shared" ca="1" si="177"/>
        <v>30</v>
      </c>
      <c r="Z761" s="183">
        <f t="shared" ca="1" si="178"/>
        <v>24</v>
      </c>
      <c r="AA761" s="14"/>
    </row>
    <row r="762" spans="1:27" ht="15" customHeight="1" x14ac:dyDescent="0.25">
      <c r="A762" s="183"/>
      <c r="B762" s="183" t="s">
        <v>786</v>
      </c>
      <c r="C762" s="183">
        <v>12</v>
      </c>
      <c r="D762" s="183" t="s">
        <v>787</v>
      </c>
      <c r="E762" s="183" t="s">
        <v>866</v>
      </c>
      <c r="F762" s="183">
        <v>5</v>
      </c>
      <c r="G762" s="183">
        <v>45</v>
      </c>
      <c r="H762" s="183">
        <v>24</v>
      </c>
      <c r="I762" s="183">
        <v>12</v>
      </c>
      <c r="J762" s="183">
        <f t="shared" ca="1" si="174"/>
        <v>81</v>
      </c>
      <c r="K762" s="183">
        <v>1877</v>
      </c>
      <c r="L762" s="183">
        <v>957</v>
      </c>
      <c r="M762" s="183">
        <v>950</v>
      </c>
      <c r="N762" s="183">
        <v>466</v>
      </c>
      <c r="O762" s="183">
        <v>410</v>
      </c>
      <c r="P762" s="183">
        <v>213</v>
      </c>
      <c r="Q762" s="329">
        <f t="shared" ca="1" si="175"/>
        <v>3237</v>
      </c>
      <c r="R762" s="183">
        <f t="shared" ca="1" si="176"/>
        <v>1636</v>
      </c>
      <c r="S762" s="183">
        <v>45</v>
      </c>
      <c r="T762" s="183">
        <v>41</v>
      </c>
      <c r="U762" s="183">
        <v>49</v>
      </c>
      <c r="V762" s="183">
        <v>33</v>
      </c>
      <c r="W762" s="183">
        <v>32</v>
      </c>
      <c r="X762" s="183">
        <v>27</v>
      </c>
      <c r="Y762" s="183">
        <f t="shared" ca="1" si="177"/>
        <v>126</v>
      </c>
      <c r="Z762" s="183">
        <f t="shared" ca="1" si="178"/>
        <v>101</v>
      </c>
      <c r="AA762" s="14"/>
    </row>
    <row r="763" spans="1:27" ht="15" customHeight="1" x14ac:dyDescent="0.25">
      <c r="A763" s="183"/>
      <c r="B763" s="183" t="s">
        <v>786</v>
      </c>
      <c r="C763" s="183">
        <v>12</v>
      </c>
      <c r="D763" s="183" t="s">
        <v>787</v>
      </c>
      <c r="E763" s="183" t="s">
        <v>867</v>
      </c>
      <c r="F763" s="183"/>
      <c r="G763" s="183">
        <v>80</v>
      </c>
      <c r="H763" s="183">
        <v>49</v>
      </c>
      <c r="I763" s="183">
        <v>18</v>
      </c>
      <c r="J763" s="183">
        <f t="shared" ca="1" si="174"/>
        <v>147</v>
      </c>
      <c r="K763" s="183">
        <v>3663</v>
      </c>
      <c r="L763" s="183">
        <v>1710</v>
      </c>
      <c r="M763" s="183">
        <v>1788</v>
      </c>
      <c r="N763" s="183">
        <v>886</v>
      </c>
      <c r="O763" s="183">
        <v>658</v>
      </c>
      <c r="P763" s="183">
        <v>393</v>
      </c>
      <c r="Q763" s="329">
        <f t="shared" ca="1" si="175"/>
        <v>6109</v>
      </c>
      <c r="R763" s="183">
        <f t="shared" ca="1" si="176"/>
        <v>2989</v>
      </c>
      <c r="S763" s="183">
        <v>80</v>
      </c>
      <c r="T763" s="183">
        <v>79</v>
      </c>
      <c r="U763" s="183">
        <v>110</v>
      </c>
      <c r="V763" s="183">
        <v>87</v>
      </c>
      <c r="W763" s="183">
        <v>26</v>
      </c>
      <c r="X763" s="183">
        <v>22</v>
      </c>
      <c r="Y763" s="183">
        <f t="shared" ca="1" si="177"/>
        <v>216</v>
      </c>
      <c r="Z763" s="183">
        <f t="shared" ca="1" si="178"/>
        <v>188</v>
      </c>
      <c r="AA763" s="14"/>
    </row>
    <row r="764" spans="1:27" ht="15" customHeight="1" x14ac:dyDescent="0.25">
      <c r="A764" s="183"/>
      <c r="B764" s="183" t="s">
        <v>786</v>
      </c>
      <c r="C764" s="183">
        <v>12</v>
      </c>
      <c r="D764" s="183" t="s">
        <v>787</v>
      </c>
      <c r="E764" s="183" t="s">
        <v>868</v>
      </c>
      <c r="F764" s="183">
        <v>5</v>
      </c>
      <c r="G764" s="183">
        <v>27</v>
      </c>
      <c r="H764" s="183">
        <v>13</v>
      </c>
      <c r="I764" s="183">
        <v>6</v>
      </c>
      <c r="J764" s="183">
        <f t="shared" ca="1" si="174"/>
        <v>46</v>
      </c>
      <c r="K764" s="183">
        <v>1013</v>
      </c>
      <c r="L764" s="183">
        <v>476</v>
      </c>
      <c r="M764" s="183">
        <v>447</v>
      </c>
      <c r="N764" s="183">
        <v>224</v>
      </c>
      <c r="O764" s="183">
        <v>130</v>
      </c>
      <c r="P764" s="183">
        <v>81</v>
      </c>
      <c r="Q764" s="329">
        <f t="shared" ca="1" si="175"/>
        <v>1590</v>
      </c>
      <c r="R764" s="183">
        <f t="shared" ca="1" si="176"/>
        <v>781</v>
      </c>
      <c r="S764" s="183">
        <v>27</v>
      </c>
      <c r="T764" s="183">
        <v>27</v>
      </c>
      <c r="U764" s="183">
        <v>36</v>
      </c>
      <c r="V764" s="183">
        <v>24</v>
      </c>
      <c r="W764" s="183">
        <v>3</v>
      </c>
      <c r="X764" s="183">
        <v>2</v>
      </c>
      <c r="Y764" s="183">
        <f t="shared" ca="1" si="177"/>
        <v>66</v>
      </c>
      <c r="Z764" s="183">
        <f t="shared" ca="1" si="178"/>
        <v>53</v>
      </c>
      <c r="AA764" s="14"/>
    </row>
    <row r="765" spans="1:27" ht="15" customHeight="1" x14ac:dyDescent="0.25">
      <c r="A765" s="183"/>
      <c r="B765" s="183" t="s">
        <v>786</v>
      </c>
      <c r="C765" s="183">
        <v>12</v>
      </c>
      <c r="D765" s="183" t="s">
        <v>787</v>
      </c>
      <c r="E765" s="183" t="s">
        <v>869</v>
      </c>
      <c r="F765" s="183">
        <v>3</v>
      </c>
      <c r="G765" s="183">
        <v>30</v>
      </c>
      <c r="H765" s="183">
        <v>13</v>
      </c>
      <c r="I765" s="183">
        <v>6</v>
      </c>
      <c r="J765" s="183">
        <f t="shared" ca="1" si="174"/>
        <v>49</v>
      </c>
      <c r="K765" s="183">
        <v>1212</v>
      </c>
      <c r="L765" s="183">
        <v>570</v>
      </c>
      <c r="M765" s="183">
        <v>523</v>
      </c>
      <c r="N765" s="183">
        <v>278</v>
      </c>
      <c r="O765" s="183">
        <v>206</v>
      </c>
      <c r="P765" s="183">
        <v>104</v>
      </c>
      <c r="Q765" s="329">
        <f t="shared" ca="1" si="175"/>
        <v>1941</v>
      </c>
      <c r="R765" s="183">
        <f t="shared" ca="1" si="176"/>
        <v>952</v>
      </c>
      <c r="S765" s="183">
        <v>30</v>
      </c>
      <c r="T765" s="183">
        <v>29</v>
      </c>
      <c r="U765" s="183">
        <v>27</v>
      </c>
      <c r="V765" s="183">
        <v>20</v>
      </c>
      <c r="W765" s="183">
        <v>6</v>
      </c>
      <c r="X765" s="183">
        <v>4</v>
      </c>
      <c r="Y765" s="183">
        <f t="shared" ca="1" si="177"/>
        <v>63</v>
      </c>
      <c r="Z765" s="183">
        <f t="shared" ca="1" si="178"/>
        <v>53</v>
      </c>
      <c r="AA765" s="14"/>
    </row>
    <row r="766" spans="1:27" ht="15" customHeight="1" x14ac:dyDescent="0.25">
      <c r="A766" s="183"/>
      <c r="B766" s="183" t="s">
        <v>786</v>
      </c>
      <c r="C766" s="183">
        <v>12</v>
      </c>
      <c r="D766" s="183" t="s">
        <v>787</v>
      </c>
      <c r="E766" s="183" t="s">
        <v>870</v>
      </c>
      <c r="F766" s="183">
        <v>500</v>
      </c>
      <c r="G766" s="183">
        <v>15</v>
      </c>
      <c r="H766" s="183">
        <v>8</v>
      </c>
      <c r="I766" s="183">
        <v>2</v>
      </c>
      <c r="J766" s="183">
        <f t="shared" ca="1" si="174"/>
        <v>25</v>
      </c>
      <c r="K766" s="183">
        <v>386</v>
      </c>
      <c r="L766" s="183">
        <v>186</v>
      </c>
      <c r="M766" s="183">
        <v>177</v>
      </c>
      <c r="N766" s="183">
        <v>85</v>
      </c>
      <c r="O766" s="183">
        <v>18</v>
      </c>
      <c r="P766" s="183">
        <v>11</v>
      </c>
      <c r="Q766" s="329">
        <f t="shared" ca="1" si="175"/>
        <v>581</v>
      </c>
      <c r="R766" s="183">
        <f t="shared" ca="1" si="176"/>
        <v>282</v>
      </c>
      <c r="S766" s="183">
        <v>14</v>
      </c>
      <c r="T766" s="183">
        <v>13</v>
      </c>
      <c r="U766" s="183">
        <v>19</v>
      </c>
      <c r="V766" s="183">
        <v>17</v>
      </c>
      <c r="W766" s="183">
        <v>4</v>
      </c>
      <c r="X766" s="183">
        <v>3</v>
      </c>
      <c r="Y766" s="183">
        <f t="shared" ca="1" si="177"/>
        <v>37</v>
      </c>
      <c r="Z766" s="183">
        <f t="shared" ca="1" si="178"/>
        <v>33</v>
      </c>
      <c r="AA766" s="14"/>
    </row>
    <row r="767" spans="1:27" ht="15" customHeight="1" x14ac:dyDescent="0.25">
      <c r="A767" s="183"/>
      <c r="B767" s="183" t="s">
        <v>786</v>
      </c>
      <c r="C767" s="183">
        <v>12</v>
      </c>
      <c r="D767" s="183" t="s">
        <v>787</v>
      </c>
      <c r="E767" s="183" t="s">
        <v>871</v>
      </c>
      <c r="F767" s="183">
        <v>18</v>
      </c>
      <c r="G767" s="183">
        <v>15</v>
      </c>
      <c r="H767" s="183">
        <v>10</v>
      </c>
      <c r="I767" s="183">
        <v>5</v>
      </c>
      <c r="J767" s="183">
        <f t="shared" ca="1" si="174"/>
        <v>30</v>
      </c>
      <c r="K767" s="183">
        <v>595</v>
      </c>
      <c r="L767" s="183">
        <v>317</v>
      </c>
      <c r="M767" s="183">
        <v>327</v>
      </c>
      <c r="N767" s="183">
        <v>187</v>
      </c>
      <c r="O767" s="183">
        <v>125</v>
      </c>
      <c r="P767" s="183">
        <v>71</v>
      </c>
      <c r="Q767" s="329">
        <f t="shared" ca="1" si="175"/>
        <v>1047</v>
      </c>
      <c r="R767" s="183">
        <f t="shared" ca="1" si="176"/>
        <v>575</v>
      </c>
      <c r="S767" s="183">
        <v>15</v>
      </c>
      <c r="T767" s="183">
        <v>15</v>
      </c>
      <c r="U767" s="183">
        <v>17</v>
      </c>
      <c r="V767" s="183">
        <v>13</v>
      </c>
      <c r="W767" s="183">
        <v>13</v>
      </c>
      <c r="X767" s="183">
        <v>11</v>
      </c>
      <c r="Y767" s="183">
        <f t="shared" ca="1" si="177"/>
        <v>45</v>
      </c>
      <c r="Z767" s="183">
        <f t="shared" ca="1" si="178"/>
        <v>39</v>
      </c>
      <c r="AA767" s="14"/>
    </row>
    <row r="768" spans="1:27" ht="15" customHeight="1" x14ac:dyDescent="0.25">
      <c r="A768" s="183"/>
      <c r="B768" s="183" t="s">
        <v>786</v>
      </c>
      <c r="C768" s="183">
        <v>12</v>
      </c>
      <c r="D768" s="183" t="s">
        <v>787</v>
      </c>
      <c r="E768" s="183" t="s">
        <v>872</v>
      </c>
      <c r="F768" s="183">
        <v>9</v>
      </c>
      <c r="G768" s="183"/>
      <c r="H768" s="183"/>
      <c r="I768" s="183">
        <v>9</v>
      </c>
      <c r="J768" s="183">
        <f t="shared" ca="1" si="174"/>
        <v>9</v>
      </c>
      <c r="K768" s="183"/>
      <c r="L768" s="183"/>
      <c r="M768" s="183"/>
      <c r="N768" s="183"/>
      <c r="O768" s="183">
        <v>254</v>
      </c>
      <c r="P768" s="183">
        <v>93</v>
      </c>
      <c r="Q768" s="329">
        <f t="shared" ca="1" si="175"/>
        <v>254</v>
      </c>
      <c r="R768" s="183">
        <f t="shared" ca="1" si="176"/>
        <v>93</v>
      </c>
      <c r="S768" s="183"/>
      <c r="T768" s="183"/>
      <c r="U768" s="183"/>
      <c r="V768" s="183"/>
      <c r="W768" s="183">
        <v>13</v>
      </c>
      <c r="X768" s="183">
        <v>8</v>
      </c>
      <c r="Y768" s="183">
        <f t="shared" ca="1" si="177"/>
        <v>13</v>
      </c>
      <c r="Z768" s="183">
        <f t="shared" ca="1" si="178"/>
        <v>8</v>
      </c>
      <c r="AA768" s="14"/>
    </row>
    <row r="769" spans="1:27" ht="15" customHeight="1" x14ac:dyDescent="0.25">
      <c r="A769" s="183"/>
      <c r="B769" s="183" t="s">
        <v>786</v>
      </c>
      <c r="C769" s="183">
        <v>12</v>
      </c>
      <c r="D769" s="183" t="s">
        <v>787</v>
      </c>
      <c r="E769" s="183" t="s">
        <v>873</v>
      </c>
      <c r="F769" s="183">
        <v>6</v>
      </c>
      <c r="G769" s="183">
        <v>30</v>
      </c>
      <c r="H769" s="183">
        <v>14</v>
      </c>
      <c r="I769" s="183">
        <v>6</v>
      </c>
      <c r="J769" s="183">
        <f t="shared" ca="1" si="174"/>
        <v>50</v>
      </c>
      <c r="K769" s="183">
        <v>770</v>
      </c>
      <c r="L769" s="183">
        <v>402</v>
      </c>
      <c r="M769" s="183">
        <v>315</v>
      </c>
      <c r="N769" s="183">
        <v>150</v>
      </c>
      <c r="O769" s="183">
        <v>102</v>
      </c>
      <c r="P769" s="183">
        <v>56</v>
      </c>
      <c r="Q769" s="329">
        <f t="shared" ca="1" si="175"/>
        <v>1187</v>
      </c>
      <c r="R769" s="183">
        <f t="shared" ca="1" si="176"/>
        <v>608</v>
      </c>
      <c r="S769" s="183">
        <v>30</v>
      </c>
      <c r="T769" s="183">
        <v>29</v>
      </c>
      <c r="U769" s="183">
        <v>30</v>
      </c>
      <c r="V769" s="183">
        <v>23</v>
      </c>
      <c r="W769" s="183">
        <v>11</v>
      </c>
      <c r="X769" s="183">
        <v>10</v>
      </c>
      <c r="Y769" s="183">
        <f t="shared" ca="1" si="177"/>
        <v>71</v>
      </c>
      <c r="Z769" s="183">
        <f t="shared" ca="1" si="178"/>
        <v>62</v>
      </c>
      <c r="AA769" s="14"/>
    </row>
    <row r="770" spans="1:27" ht="15" customHeight="1" x14ac:dyDescent="0.25">
      <c r="A770" s="183"/>
      <c r="B770" s="183" t="s">
        <v>786</v>
      </c>
      <c r="C770" s="183">
        <v>12</v>
      </c>
      <c r="D770" s="183" t="s">
        <v>787</v>
      </c>
      <c r="E770" s="183" t="s">
        <v>874</v>
      </c>
      <c r="F770" s="183">
        <v>7</v>
      </c>
      <c r="G770" s="183">
        <v>4</v>
      </c>
      <c r="H770" s="183">
        <v>1</v>
      </c>
      <c r="I770" s="183"/>
      <c r="J770" s="183">
        <f t="shared" ca="1" si="174"/>
        <v>5</v>
      </c>
      <c r="K770" s="183">
        <v>102</v>
      </c>
      <c r="L770" s="183">
        <v>53</v>
      </c>
      <c r="M770" s="183">
        <v>27</v>
      </c>
      <c r="N770" s="183">
        <v>16</v>
      </c>
      <c r="O770" s="183"/>
      <c r="P770" s="183"/>
      <c r="Q770" s="329">
        <f t="shared" ca="1" si="175"/>
        <v>129</v>
      </c>
      <c r="R770" s="183">
        <f t="shared" ca="1" si="176"/>
        <v>69</v>
      </c>
      <c r="S770" s="183">
        <v>4</v>
      </c>
      <c r="T770" s="183">
        <v>4</v>
      </c>
      <c r="U770" s="183">
        <v>2</v>
      </c>
      <c r="V770" s="183">
        <v>1</v>
      </c>
      <c r="W770" s="183"/>
      <c r="X770" s="183"/>
      <c r="Y770" s="183">
        <f t="shared" ca="1" si="177"/>
        <v>6</v>
      </c>
      <c r="Z770" s="183">
        <f t="shared" ca="1" si="178"/>
        <v>5</v>
      </c>
      <c r="AA770" s="14"/>
    </row>
    <row r="771" spans="1:27" ht="15" customHeight="1" x14ac:dyDescent="0.25">
      <c r="A771" s="182" t="s">
        <v>223</v>
      </c>
      <c r="B771" s="14"/>
      <c r="C771" s="14">
        <f t="shared" ref="C771:Z771" ca="1" si="179">INDIRECT(ADDRESS(739,COLUMN()))+INDIRECT(ADDRESS(740,COLUMN()))+INDIRECT(ADDRESS(741,COLUMN()))+INDIRECT(ADDRESS(742,COLUMN()))+INDIRECT(ADDRESS(743,COLUMN()))+INDIRECT(ADDRESS(744,COLUMN()))+INDIRECT(ADDRESS(745,COLUMN()))+INDIRECT(ADDRESS(746,COLUMN()))+INDIRECT(ADDRESS(747,COLUMN()))+INDIRECT(ADDRESS(748,COLUMN()))+INDIRECT(ADDRESS(749,COLUMN()))+INDIRECT(ADDRESS(750,COLUMN()))+INDIRECT(ADDRESS(751,COLUMN()))+INDIRECT(ADDRESS(752,COLUMN()))+INDIRECT(ADDRESS(753,COLUMN()))+INDIRECT(ADDRESS(754,COLUMN()))+INDIRECT(ADDRESS(755,COLUMN()))+INDIRECT(ADDRESS(756,COLUMN()))+INDIRECT(ADDRESS(757,COLUMN()))+INDIRECT(ADDRESS(758,COLUMN()))+INDIRECT(ADDRESS(759,COLUMN()))+INDIRECT(ADDRESS(760,COLUMN()))+INDIRECT(ADDRESS(761,COLUMN()))+INDIRECT(ADDRESS(762,COLUMN()))+INDIRECT(ADDRESS(763,COLUMN()))+INDIRECT(ADDRESS(764,COLUMN()))+INDIRECT(ADDRESS(765,COLUMN()))+INDIRECT(ADDRESS(766,COLUMN()))+INDIRECT(ADDRESS(767,COLUMN()))+INDIRECT(ADDRESS(768,COLUMN()))+INDIRECT(ADDRESS(769,COLUMN()))+INDIRECT(ADDRESS(770,COLUMN()))</f>
        <v>363</v>
      </c>
      <c r="D771" s="14" t="e">
        <f t="shared" ca="1" si="179"/>
        <v>#VALUE!</v>
      </c>
      <c r="E771" s="14" t="e">
        <f t="shared" ca="1" si="179"/>
        <v>#VALUE!</v>
      </c>
      <c r="F771" s="14">
        <f t="shared" ca="1" si="179"/>
        <v>741</v>
      </c>
      <c r="G771" s="14">
        <f t="shared" ca="1" si="179"/>
        <v>886</v>
      </c>
      <c r="H771" s="14">
        <f t="shared" ca="1" si="179"/>
        <v>567</v>
      </c>
      <c r="I771" s="14">
        <f t="shared" ca="1" si="179"/>
        <v>271</v>
      </c>
      <c r="J771" s="14">
        <f t="shared" ca="1" si="179"/>
        <v>1724</v>
      </c>
      <c r="K771" s="14">
        <f t="shared" ca="1" si="179"/>
        <v>35733</v>
      </c>
      <c r="L771" s="14">
        <f t="shared" ca="1" si="179"/>
        <v>17491</v>
      </c>
      <c r="M771" s="14">
        <f t="shared" ca="1" si="179"/>
        <v>19879</v>
      </c>
      <c r="N771" s="14">
        <f t="shared" ca="1" si="179"/>
        <v>9735</v>
      </c>
      <c r="O771" s="14">
        <f t="shared" ca="1" si="179"/>
        <v>8513</v>
      </c>
      <c r="P771" s="14">
        <f t="shared" ca="1" si="179"/>
        <v>4583</v>
      </c>
      <c r="Q771" s="320">
        <f t="shared" ca="1" si="179"/>
        <v>64125</v>
      </c>
      <c r="R771" s="14">
        <f t="shared" ca="1" si="179"/>
        <v>31809</v>
      </c>
      <c r="S771" s="14">
        <f t="shared" ca="1" si="179"/>
        <v>893</v>
      </c>
      <c r="T771" s="14">
        <f t="shared" ca="1" si="179"/>
        <v>861</v>
      </c>
      <c r="U771" s="14">
        <f t="shared" ca="1" si="179"/>
        <v>1179</v>
      </c>
      <c r="V771" s="14">
        <f t="shared" ca="1" si="179"/>
        <v>899</v>
      </c>
      <c r="W771" s="14">
        <f t="shared" ca="1" si="179"/>
        <v>530</v>
      </c>
      <c r="X771" s="14">
        <f t="shared" ca="1" si="179"/>
        <v>425</v>
      </c>
      <c r="Y771" s="14">
        <f t="shared" ca="1" si="179"/>
        <v>2602</v>
      </c>
      <c r="Z771" s="14">
        <f t="shared" ca="1" si="179"/>
        <v>2185</v>
      </c>
      <c r="AA771" s="14"/>
    </row>
    <row r="772" spans="1:27" ht="15" customHeight="1" x14ac:dyDescent="0.25">
      <c r="A772" s="182" t="s">
        <v>224</v>
      </c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320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5" customHeight="1" x14ac:dyDescent="0.25">
      <c r="A773" s="182" t="s">
        <v>225</v>
      </c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320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5" customHeight="1" x14ac:dyDescent="0.25">
      <c r="A774" s="183"/>
      <c r="B774" s="183" t="s">
        <v>786</v>
      </c>
      <c r="C774" s="183">
        <v>12</v>
      </c>
      <c r="D774" s="183" t="s">
        <v>787</v>
      </c>
      <c r="E774" s="183" t="s">
        <v>875</v>
      </c>
      <c r="F774" s="183">
        <v>4</v>
      </c>
      <c r="G774" s="183">
        <v>5</v>
      </c>
      <c r="H774" s="183">
        <v>4</v>
      </c>
      <c r="I774" s="183">
        <v>2</v>
      </c>
      <c r="J774" s="183">
        <f t="shared" ref="J774:J801" ca="1" si="180">INDIRECT(CONCATENATE("G", ROW())) + INDIRECT(CONCATENATE("H", ROW())) + INDIRECT(CONCATENATE("I", ROW()))</f>
        <v>11</v>
      </c>
      <c r="K774" s="183">
        <v>20</v>
      </c>
      <c r="L774" s="183">
        <v>9</v>
      </c>
      <c r="M774" s="183">
        <v>25</v>
      </c>
      <c r="N774" s="183">
        <v>11</v>
      </c>
      <c r="O774" s="183">
        <v>12</v>
      </c>
      <c r="P774" s="183">
        <v>6</v>
      </c>
      <c r="Q774" s="329">
        <f t="shared" ref="Q774:Q801" ca="1" si="181">INDIRECT(CONCATENATE("K", ROW())) + INDIRECT(CONCATENATE("M", ROW())) + INDIRECT(CONCATENATE("O", ROW()))</f>
        <v>57</v>
      </c>
      <c r="R774" s="183">
        <f t="shared" ref="R774:R801" ca="1" si="182">INDIRECT(CONCATENATE("L", ROW())) + INDIRECT(CONCATENATE("N", ROW())) + INDIRECT(CONCATENATE("P", ROW()))</f>
        <v>26</v>
      </c>
      <c r="S774" s="183">
        <v>2</v>
      </c>
      <c r="T774" s="183">
        <v>2</v>
      </c>
      <c r="U774" s="183">
        <v>5</v>
      </c>
      <c r="V774" s="183">
        <v>4</v>
      </c>
      <c r="W774" s="183"/>
      <c r="X774" s="183"/>
      <c r="Y774" s="183">
        <f t="shared" ref="Y774:Y801" ca="1" si="183">INDIRECT(CONCATENATE("S", ROW())) + INDIRECT(CONCATENATE("U", ROW())) + INDIRECT(CONCATENATE("W", ROW()))</f>
        <v>7</v>
      </c>
      <c r="Z774" s="183">
        <f t="shared" ref="Z774:Z801" ca="1" si="184">INDIRECT(CONCATENATE("T", ROW())) + INDIRECT(CONCATENATE("V", ROW())) + INDIRECT(CONCATENATE("X", ROW()))</f>
        <v>6</v>
      </c>
      <c r="AA774" s="14"/>
    </row>
    <row r="775" spans="1:27" ht="15" customHeight="1" x14ac:dyDescent="0.25">
      <c r="A775" s="183"/>
      <c r="B775" s="183" t="s">
        <v>786</v>
      </c>
      <c r="C775" s="183">
        <v>12</v>
      </c>
      <c r="D775" s="183" t="s">
        <v>787</v>
      </c>
      <c r="E775" s="183" t="s">
        <v>876</v>
      </c>
      <c r="F775" s="183">
        <v>3</v>
      </c>
      <c r="G775" s="183">
        <v>5</v>
      </c>
      <c r="H775" s="183">
        <v>4</v>
      </c>
      <c r="I775" s="183">
        <v>3</v>
      </c>
      <c r="J775" s="183">
        <f t="shared" ca="1" si="180"/>
        <v>12</v>
      </c>
      <c r="K775" s="183">
        <v>30</v>
      </c>
      <c r="L775" s="183">
        <v>17</v>
      </c>
      <c r="M775" s="183">
        <v>26</v>
      </c>
      <c r="N775" s="183">
        <v>11</v>
      </c>
      <c r="O775" s="183">
        <v>13</v>
      </c>
      <c r="P775" s="183">
        <v>9</v>
      </c>
      <c r="Q775" s="329">
        <f t="shared" ca="1" si="181"/>
        <v>69</v>
      </c>
      <c r="R775" s="183">
        <f t="shared" ca="1" si="182"/>
        <v>37</v>
      </c>
      <c r="S775" s="183">
        <v>4</v>
      </c>
      <c r="T775" s="183">
        <v>4</v>
      </c>
      <c r="U775" s="183">
        <v>7</v>
      </c>
      <c r="V775" s="183">
        <v>7</v>
      </c>
      <c r="W775" s="183">
        <v>4</v>
      </c>
      <c r="X775" s="183">
        <v>4</v>
      </c>
      <c r="Y775" s="183">
        <f t="shared" ca="1" si="183"/>
        <v>15</v>
      </c>
      <c r="Z775" s="183">
        <f t="shared" ca="1" si="184"/>
        <v>15</v>
      </c>
      <c r="AA775" s="14"/>
    </row>
    <row r="776" spans="1:27" ht="15" customHeight="1" x14ac:dyDescent="0.25">
      <c r="A776" s="183"/>
      <c r="B776" s="183" t="s">
        <v>786</v>
      </c>
      <c r="C776" s="183">
        <v>12</v>
      </c>
      <c r="D776" s="183" t="s">
        <v>787</v>
      </c>
      <c r="E776" s="183" t="s">
        <v>877</v>
      </c>
      <c r="F776" s="183">
        <v>1</v>
      </c>
      <c r="G776" s="183">
        <v>19</v>
      </c>
      <c r="H776" s="183">
        <v>11</v>
      </c>
      <c r="I776" s="183">
        <v>7</v>
      </c>
      <c r="J776" s="183">
        <f t="shared" ca="1" si="180"/>
        <v>37</v>
      </c>
      <c r="K776" s="183">
        <v>335</v>
      </c>
      <c r="L776" s="183">
        <v>184</v>
      </c>
      <c r="M776" s="183">
        <v>275</v>
      </c>
      <c r="N776" s="183">
        <v>147</v>
      </c>
      <c r="O776" s="183">
        <v>151</v>
      </c>
      <c r="P776" s="183">
        <v>85</v>
      </c>
      <c r="Q776" s="329">
        <f t="shared" ca="1" si="181"/>
        <v>761</v>
      </c>
      <c r="R776" s="183">
        <f t="shared" ca="1" si="182"/>
        <v>416</v>
      </c>
      <c r="S776" s="183">
        <v>21</v>
      </c>
      <c r="T776" s="183">
        <v>18</v>
      </c>
      <c r="U776" s="183">
        <v>19</v>
      </c>
      <c r="V776" s="183">
        <v>9</v>
      </c>
      <c r="W776" s="183">
        <v>11</v>
      </c>
      <c r="X776" s="183">
        <v>5</v>
      </c>
      <c r="Y776" s="183">
        <f t="shared" ca="1" si="183"/>
        <v>51</v>
      </c>
      <c r="Z776" s="183">
        <f t="shared" ca="1" si="184"/>
        <v>32</v>
      </c>
      <c r="AA776" s="14"/>
    </row>
    <row r="777" spans="1:27" ht="15" customHeight="1" x14ac:dyDescent="0.25">
      <c r="A777" s="183"/>
      <c r="B777" s="183" t="s">
        <v>786</v>
      </c>
      <c r="C777" s="183">
        <v>12</v>
      </c>
      <c r="D777" s="183" t="s">
        <v>787</v>
      </c>
      <c r="E777" s="183" t="s">
        <v>878</v>
      </c>
      <c r="F777" s="183">
        <v>4</v>
      </c>
      <c r="G777" s="183">
        <v>12</v>
      </c>
      <c r="H777" s="183">
        <v>8</v>
      </c>
      <c r="I777" s="183">
        <v>7</v>
      </c>
      <c r="J777" s="183">
        <f t="shared" ca="1" si="180"/>
        <v>27</v>
      </c>
      <c r="K777" s="183">
        <v>211</v>
      </c>
      <c r="L777" s="183">
        <v>110</v>
      </c>
      <c r="M777" s="183">
        <v>157</v>
      </c>
      <c r="N777" s="183">
        <v>82</v>
      </c>
      <c r="O777" s="183">
        <v>133</v>
      </c>
      <c r="P777" s="183">
        <v>76</v>
      </c>
      <c r="Q777" s="329">
        <f t="shared" ca="1" si="181"/>
        <v>501</v>
      </c>
      <c r="R777" s="183">
        <f t="shared" ca="1" si="182"/>
        <v>268</v>
      </c>
      <c r="S777" s="183">
        <v>13</v>
      </c>
      <c r="T777" s="183">
        <v>13</v>
      </c>
      <c r="U777" s="183">
        <v>16</v>
      </c>
      <c r="V777" s="183">
        <v>14</v>
      </c>
      <c r="W777" s="183">
        <v>11</v>
      </c>
      <c r="X777" s="183">
        <v>8</v>
      </c>
      <c r="Y777" s="183">
        <f t="shared" ca="1" si="183"/>
        <v>40</v>
      </c>
      <c r="Z777" s="183">
        <f t="shared" ca="1" si="184"/>
        <v>35</v>
      </c>
      <c r="AA777" s="14"/>
    </row>
    <row r="778" spans="1:27" ht="15" customHeight="1" x14ac:dyDescent="0.25">
      <c r="A778" s="183"/>
      <c r="B778" s="183" t="s">
        <v>786</v>
      </c>
      <c r="C778" s="183">
        <v>12</v>
      </c>
      <c r="D778" s="183" t="s">
        <v>787</v>
      </c>
      <c r="E778" s="183" t="s">
        <v>879</v>
      </c>
      <c r="F778" s="183">
        <v>2</v>
      </c>
      <c r="G778" s="183">
        <v>20</v>
      </c>
      <c r="H778" s="183">
        <v>13</v>
      </c>
      <c r="I778" s="183">
        <v>7</v>
      </c>
      <c r="J778" s="183">
        <f t="shared" ca="1" si="180"/>
        <v>40</v>
      </c>
      <c r="K778" s="183">
        <v>672</v>
      </c>
      <c r="L778" s="183">
        <v>323</v>
      </c>
      <c r="M778" s="183">
        <v>378</v>
      </c>
      <c r="N778" s="183">
        <v>190</v>
      </c>
      <c r="O778" s="183">
        <v>166</v>
      </c>
      <c r="P778" s="183">
        <v>77</v>
      </c>
      <c r="Q778" s="329">
        <f t="shared" ca="1" si="181"/>
        <v>1216</v>
      </c>
      <c r="R778" s="183">
        <f t="shared" ca="1" si="182"/>
        <v>590</v>
      </c>
      <c r="S778" s="183">
        <v>28</v>
      </c>
      <c r="T778" s="183">
        <v>22</v>
      </c>
      <c r="U778" s="183">
        <v>41</v>
      </c>
      <c r="V778" s="183">
        <v>27</v>
      </c>
      <c r="W778" s="183">
        <v>8</v>
      </c>
      <c r="X778" s="183">
        <v>7</v>
      </c>
      <c r="Y778" s="183">
        <f t="shared" ca="1" si="183"/>
        <v>77</v>
      </c>
      <c r="Z778" s="183">
        <f t="shared" ca="1" si="184"/>
        <v>56</v>
      </c>
      <c r="AA778" s="14"/>
    </row>
    <row r="779" spans="1:27" ht="15" customHeight="1" x14ac:dyDescent="0.25">
      <c r="A779" s="183"/>
      <c r="B779" s="183" t="s">
        <v>786</v>
      </c>
      <c r="C779" s="183">
        <v>12</v>
      </c>
      <c r="D779" s="183" t="s">
        <v>787</v>
      </c>
      <c r="E779" s="183" t="s">
        <v>880</v>
      </c>
      <c r="F779" s="183">
        <v>2</v>
      </c>
      <c r="G779" s="183">
        <v>9</v>
      </c>
      <c r="H779" s="183">
        <v>3</v>
      </c>
      <c r="I779" s="183"/>
      <c r="J779" s="183">
        <f t="shared" ca="1" si="180"/>
        <v>12</v>
      </c>
      <c r="K779" s="183">
        <v>117</v>
      </c>
      <c r="L779" s="183">
        <v>57</v>
      </c>
      <c r="M779" s="183">
        <v>33</v>
      </c>
      <c r="N779" s="183">
        <v>11</v>
      </c>
      <c r="O779" s="183"/>
      <c r="P779" s="183"/>
      <c r="Q779" s="329">
        <f t="shared" ca="1" si="181"/>
        <v>150</v>
      </c>
      <c r="R779" s="183">
        <f t="shared" ca="1" si="182"/>
        <v>68</v>
      </c>
      <c r="S779" s="183">
        <v>11</v>
      </c>
      <c r="T779" s="183">
        <v>10</v>
      </c>
      <c r="U779" s="183">
        <v>4</v>
      </c>
      <c r="V779" s="183">
        <v>2</v>
      </c>
      <c r="W779" s="183"/>
      <c r="X779" s="183"/>
      <c r="Y779" s="183">
        <f t="shared" ca="1" si="183"/>
        <v>15</v>
      </c>
      <c r="Z779" s="183">
        <f t="shared" ca="1" si="184"/>
        <v>12</v>
      </c>
      <c r="AA779" s="14"/>
    </row>
    <row r="780" spans="1:27" ht="15" customHeight="1" x14ac:dyDescent="0.25">
      <c r="A780" s="183"/>
      <c r="B780" s="183" t="s">
        <v>786</v>
      </c>
      <c r="C780" s="183">
        <v>12</v>
      </c>
      <c r="D780" s="183" t="s">
        <v>787</v>
      </c>
      <c r="E780" s="183" t="s">
        <v>881</v>
      </c>
      <c r="F780" s="183">
        <v>3</v>
      </c>
      <c r="G780" s="183">
        <v>15</v>
      </c>
      <c r="H780" s="183">
        <v>10</v>
      </c>
      <c r="I780" s="183">
        <v>6</v>
      </c>
      <c r="J780" s="183">
        <f t="shared" ca="1" si="180"/>
        <v>31</v>
      </c>
      <c r="K780" s="183">
        <v>385</v>
      </c>
      <c r="L780" s="183">
        <v>181</v>
      </c>
      <c r="M780" s="183">
        <v>243</v>
      </c>
      <c r="N780" s="183">
        <v>116</v>
      </c>
      <c r="O780" s="183">
        <v>124</v>
      </c>
      <c r="P780" s="183">
        <v>58</v>
      </c>
      <c r="Q780" s="329">
        <f t="shared" ca="1" si="181"/>
        <v>752</v>
      </c>
      <c r="R780" s="183">
        <f t="shared" ca="1" si="182"/>
        <v>355</v>
      </c>
      <c r="S780" s="183">
        <v>16</v>
      </c>
      <c r="T780" s="183">
        <v>16</v>
      </c>
      <c r="U780" s="183">
        <v>10</v>
      </c>
      <c r="V780" s="183">
        <v>6</v>
      </c>
      <c r="W780" s="183">
        <v>8</v>
      </c>
      <c r="X780" s="183">
        <v>6</v>
      </c>
      <c r="Y780" s="183">
        <f t="shared" ca="1" si="183"/>
        <v>34</v>
      </c>
      <c r="Z780" s="183">
        <f t="shared" ca="1" si="184"/>
        <v>28</v>
      </c>
      <c r="AA780" s="14"/>
    </row>
    <row r="781" spans="1:27" ht="15" customHeight="1" x14ac:dyDescent="0.25">
      <c r="A781" s="183"/>
      <c r="B781" s="183" t="s">
        <v>786</v>
      </c>
      <c r="C781" s="183">
        <v>12</v>
      </c>
      <c r="D781" s="183" t="s">
        <v>787</v>
      </c>
      <c r="E781" s="183" t="s">
        <v>882</v>
      </c>
      <c r="F781" s="183">
        <v>10</v>
      </c>
      <c r="G781" s="183">
        <v>11</v>
      </c>
      <c r="H781" s="183">
        <v>8</v>
      </c>
      <c r="I781" s="183">
        <v>4</v>
      </c>
      <c r="J781" s="183">
        <f t="shared" ca="1" si="180"/>
        <v>23</v>
      </c>
      <c r="K781" s="183">
        <v>229</v>
      </c>
      <c r="L781" s="183">
        <v>125</v>
      </c>
      <c r="M781" s="183">
        <v>162</v>
      </c>
      <c r="N781" s="183">
        <v>85</v>
      </c>
      <c r="O781" s="183">
        <v>66</v>
      </c>
      <c r="P781" s="183">
        <v>37</v>
      </c>
      <c r="Q781" s="329">
        <f t="shared" ca="1" si="181"/>
        <v>457</v>
      </c>
      <c r="R781" s="183">
        <f t="shared" ca="1" si="182"/>
        <v>247</v>
      </c>
      <c r="S781" s="183">
        <v>14</v>
      </c>
      <c r="T781" s="183">
        <v>14</v>
      </c>
      <c r="U781" s="183">
        <v>14</v>
      </c>
      <c r="V781" s="183">
        <v>10</v>
      </c>
      <c r="W781" s="183"/>
      <c r="X781" s="183"/>
      <c r="Y781" s="183">
        <f t="shared" ca="1" si="183"/>
        <v>28</v>
      </c>
      <c r="Z781" s="183">
        <f t="shared" ca="1" si="184"/>
        <v>24</v>
      </c>
      <c r="AA781" s="14"/>
    </row>
    <row r="782" spans="1:27" ht="15" customHeight="1" x14ac:dyDescent="0.25">
      <c r="A782" s="183"/>
      <c r="B782" s="183" t="s">
        <v>786</v>
      </c>
      <c r="C782" s="183">
        <v>12</v>
      </c>
      <c r="D782" s="183" t="s">
        <v>787</v>
      </c>
      <c r="E782" s="183" t="s">
        <v>883</v>
      </c>
      <c r="F782" s="183">
        <v>12</v>
      </c>
      <c r="G782" s="183">
        <v>5</v>
      </c>
      <c r="H782" s="183">
        <v>4</v>
      </c>
      <c r="I782" s="183">
        <v>3</v>
      </c>
      <c r="J782" s="183">
        <f t="shared" ca="1" si="180"/>
        <v>12</v>
      </c>
      <c r="K782" s="183">
        <v>27</v>
      </c>
      <c r="L782" s="183">
        <v>12</v>
      </c>
      <c r="M782" s="183">
        <v>33</v>
      </c>
      <c r="N782" s="183">
        <v>18</v>
      </c>
      <c r="O782" s="183">
        <v>50</v>
      </c>
      <c r="P782" s="183">
        <v>29</v>
      </c>
      <c r="Q782" s="329">
        <f t="shared" ca="1" si="181"/>
        <v>110</v>
      </c>
      <c r="R782" s="183">
        <f t="shared" ca="1" si="182"/>
        <v>59</v>
      </c>
      <c r="S782" s="183">
        <v>2</v>
      </c>
      <c r="T782" s="183">
        <v>2</v>
      </c>
      <c r="U782" s="183">
        <v>1</v>
      </c>
      <c r="V782" s="183">
        <v>1</v>
      </c>
      <c r="W782" s="183">
        <v>3</v>
      </c>
      <c r="X782" s="183">
        <v>3</v>
      </c>
      <c r="Y782" s="183">
        <f t="shared" ca="1" si="183"/>
        <v>6</v>
      </c>
      <c r="Z782" s="183">
        <f t="shared" ca="1" si="184"/>
        <v>6</v>
      </c>
      <c r="AA782" s="14"/>
    </row>
    <row r="783" spans="1:27" ht="15" customHeight="1" x14ac:dyDescent="0.25">
      <c r="A783" s="183"/>
      <c r="B783" s="183" t="s">
        <v>786</v>
      </c>
      <c r="C783" s="183">
        <v>12</v>
      </c>
      <c r="D783" s="183" t="s">
        <v>787</v>
      </c>
      <c r="E783" s="183" t="s">
        <v>884</v>
      </c>
      <c r="F783" s="183">
        <v>1</v>
      </c>
      <c r="G783" s="183">
        <v>14</v>
      </c>
      <c r="H783" s="183">
        <v>7</v>
      </c>
      <c r="I783" s="183">
        <v>5</v>
      </c>
      <c r="J783" s="183">
        <f t="shared" ca="1" si="180"/>
        <v>26</v>
      </c>
      <c r="K783" s="183">
        <v>264</v>
      </c>
      <c r="L783" s="183">
        <v>136</v>
      </c>
      <c r="M783" s="183">
        <v>140</v>
      </c>
      <c r="N783" s="183">
        <v>75</v>
      </c>
      <c r="O783" s="183">
        <v>94</v>
      </c>
      <c r="P783" s="183">
        <v>51</v>
      </c>
      <c r="Q783" s="329">
        <f t="shared" ca="1" si="181"/>
        <v>498</v>
      </c>
      <c r="R783" s="183">
        <f t="shared" ca="1" si="182"/>
        <v>262</v>
      </c>
      <c r="S783" s="183">
        <v>17</v>
      </c>
      <c r="T783" s="183">
        <v>15</v>
      </c>
      <c r="U783" s="183">
        <v>16</v>
      </c>
      <c r="V783" s="183">
        <v>12</v>
      </c>
      <c r="W783" s="183">
        <v>8</v>
      </c>
      <c r="X783" s="183">
        <v>5</v>
      </c>
      <c r="Y783" s="183">
        <f t="shared" ca="1" si="183"/>
        <v>41</v>
      </c>
      <c r="Z783" s="183">
        <f t="shared" ca="1" si="184"/>
        <v>32</v>
      </c>
      <c r="AA783" s="14"/>
    </row>
    <row r="784" spans="1:27" ht="15" customHeight="1" x14ac:dyDescent="0.25">
      <c r="A784" s="183"/>
      <c r="B784" s="183" t="s">
        <v>786</v>
      </c>
      <c r="C784" s="183">
        <v>12</v>
      </c>
      <c r="D784" s="183" t="s">
        <v>787</v>
      </c>
      <c r="E784" s="183" t="s">
        <v>885</v>
      </c>
      <c r="F784" s="183">
        <v>1</v>
      </c>
      <c r="G784" s="183">
        <v>6</v>
      </c>
      <c r="H784" s="183">
        <v>5</v>
      </c>
      <c r="I784" s="183">
        <v>1</v>
      </c>
      <c r="J784" s="183">
        <f t="shared" ca="1" si="180"/>
        <v>12</v>
      </c>
      <c r="K784" s="183">
        <v>118</v>
      </c>
      <c r="L784" s="183">
        <v>63</v>
      </c>
      <c r="M784" s="183">
        <v>102</v>
      </c>
      <c r="N784" s="183">
        <v>54</v>
      </c>
      <c r="O784" s="183">
        <v>16</v>
      </c>
      <c r="P784" s="183">
        <v>7</v>
      </c>
      <c r="Q784" s="329">
        <f t="shared" ca="1" si="181"/>
        <v>236</v>
      </c>
      <c r="R784" s="183">
        <f t="shared" ca="1" si="182"/>
        <v>124</v>
      </c>
      <c r="S784" s="183">
        <v>6</v>
      </c>
      <c r="T784" s="183">
        <v>6</v>
      </c>
      <c r="U784" s="183">
        <v>11</v>
      </c>
      <c r="V784" s="183">
        <v>6</v>
      </c>
      <c r="W784" s="183"/>
      <c r="X784" s="183"/>
      <c r="Y784" s="183">
        <f t="shared" ca="1" si="183"/>
        <v>17</v>
      </c>
      <c r="Z784" s="183">
        <f t="shared" ca="1" si="184"/>
        <v>12</v>
      </c>
      <c r="AA784" s="14"/>
    </row>
    <row r="785" spans="1:27" ht="15" customHeight="1" x14ac:dyDescent="0.25">
      <c r="A785" s="183"/>
      <c r="B785" s="183" t="s">
        <v>786</v>
      </c>
      <c r="C785" s="183">
        <v>5</v>
      </c>
      <c r="D785" s="183" t="s">
        <v>787</v>
      </c>
      <c r="E785" s="183" t="s">
        <v>886</v>
      </c>
      <c r="F785" s="183">
        <v>4</v>
      </c>
      <c r="G785" s="183">
        <v>7</v>
      </c>
      <c r="H785" s="183"/>
      <c r="I785" s="183"/>
      <c r="J785" s="183">
        <f t="shared" ca="1" si="180"/>
        <v>7</v>
      </c>
      <c r="K785" s="183">
        <v>96</v>
      </c>
      <c r="L785" s="183">
        <v>53</v>
      </c>
      <c r="M785" s="183"/>
      <c r="N785" s="183"/>
      <c r="O785" s="183"/>
      <c r="P785" s="183"/>
      <c r="Q785" s="329">
        <f t="shared" ca="1" si="181"/>
        <v>96</v>
      </c>
      <c r="R785" s="183">
        <f t="shared" ca="1" si="182"/>
        <v>53</v>
      </c>
      <c r="S785" s="183">
        <v>8</v>
      </c>
      <c r="T785" s="183">
        <v>8</v>
      </c>
      <c r="U785" s="183"/>
      <c r="V785" s="183"/>
      <c r="W785" s="183"/>
      <c r="X785" s="183"/>
      <c r="Y785" s="183">
        <f t="shared" ca="1" si="183"/>
        <v>8</v>
      </c>
      <c r="Z785" s="183">
        <f t="shared" ca="1" si="184"/>
        <v>8</v>
      </c>
      <c r="AA785" s="14"/>
    </row>
    <row r="786" spans="1:27" ht="15" customHeight="1" x14ac:dyDescent="0.25">
      <c r="A786" s="183"/>
      <c r="B786" s="183" t="s">
        <v>786</v>
      </c>
      <c r="C786" s="183">
        <v>12</v>
      </c>
      <c r="D786" s="183" t="s">
        <v>787</v>
      </c>
      <c r="E786" s="183" t="s">
        <v>887</v>
      </c>
      <c r="F786" s="183"/>
      <c r="G786" s="183">
        <v>7</v>
      </c>
      <c r="H786" s="183">
        <v>4</v>
      </c>
      <c r="I786" s="183">
        <v>2</v>
      </c>
      <c r="J786" s="183">
        <f t="shared" ca="1" si="180"/>
        <v>13</v>
      </c>
      <c r="K786" s="183">
        <v>113</v>
      </c>
      <c r="L786" s="183">
        <v>55</v>
      </c>
      <c r="M786" s="183">
        <v>41</v>
      </c>
      <c r="N786" s="183">
        <v>16</v>
      </c>
      <c r="O786" s="183">
        <v>17</v>
      </c>
      <c r="P786" s="183">
        <v>9</v>
      </c>
      <c r="Q786" s="329">
        <f t="shared" ca="1" si="181"/>
        <v>171</v>
      </c>
      <c r="R786" s="183">
        <f t="shared" ca="1" si="182"/>
        <v>80</v>
      </c>
      <c r="S786" s="183">
        <v>10</v>
      </c>
      <c r="T786" s="183">
        <v>10</v>
      </c>
      <c r="U786" s="183">
        <v>5</v>
      </c>
      <c r="V786" s="183">
        <v>4</v>
      </c>
      <c r="W786" s="183">
        <v>2</v>
      </c>
      <c r="X786" s="183">
        <v>2</v>
      </c>
      <c r="Y786" s="183">
        <f t="shared" ca="1" si="183"/>
        <v>17</v>
      </c>
      <c r="Z786" s="183">
        <f t="shared" ca="1" si="184"/>
        <v>16</v>
      </c>
      <c r="AA786" s="14"/>
    </row>
    <row r="787" spans="1:27" ht="15" customHeight="1" x14ac:dyDescent="0.25">
      <c r="A787" s="183"/>
      <c r="B787" s="183" t="s">
        <v>786</v>
      </c>
      <c r="C787" s="183">
        <v>12</v>
      </c>
      <c r="D787" s="183" t="s">
        <v>787</v>
      </c>
      <c r="E787" s="183" t="s">
        <v>888</v>
      </c>
      <c r="F787" s="183">
        <v>2</v>
      </c>
      <c r="G787" s="183">
        <v>20</v>
      </c>
      <c r="H787" s="183">
        <v>16</v>
      </c>
      <c r="I787" s="183">
        <v>12</v>
      </c>
      <c r="J787" s="183">
        <f t="shared" ca="1" si="180"/>
        <v>48</v>
      </c>
      <c r="K787" s="183">
        <v>597</v>
      </c>
      <c r="L787" s="183">
        <v>316</v>
      </c>
      <c r="M787" s="183">
        <v>477</v>
      </c>
      <c r="N787" s="183">
        <v>262</v>
      </c>
      <c r="O787" s="183">
        <v>413</v>
      </c>
      <c r="P787" s="183">
        <v>209</v>
      </c>
      <c r="Q787" s="329">
        <f t="shared" ca="1" si="181"/>
        <v>1487</v>
      </c>
      <c r="R787" s="183">
        <f t="shared" ca="1" si="182"/>
        <v>787</v>
      </c>
      <c r="S787" s="183">
        <v>33</v>
      </c>
      <c r="T787" s="183">
        <v>28</v>
      </c>
      <c r="U787" s="183">
        <v>33</v>
      </c>
      <c r="V787" s="183">
        <v>25</v>
      </c>
      <c r="W787" s="183">
        <v>28</v>
      </c>
      <c r="X787" s="183">
        <v>15</v>
      </c>
      <c r="Y787" s="183">
        <f t="shared" ca="1" si="183"/>
        <v>94</v>
      </c>
      <c r="Z787" s="183">
        <f t="shared" ca="1" si="184"/>
        <v>68</v>
      </c>
      <c r="AA787" s="14"/>
    </row>
    <row r="788" spans="1:27" ht="15" customHeight="1" x14ac:dyDescent="0.25">
      <c r="A788" s="183"/>
      <c r="B788" s="183" t="s">
        <v>786</v>
      </c>
      <c r="C788" s="183">
        <v>12</v>
      </c>
      <c r="D788" s="183" t="s">
        <v>787</v>
      </c>
      <c r="E788" s="183" t="s">
        <v>889</v>
      </c>
      <c r="F788" s="183">
        <v>6</v>
      </c>
      <c r="G788" s="183"/>
      <c r="H788" s="183">
        <v>11</v>
      </c>
      <c r="I788" s="183">
        <v>4</v>
      </c>
      <c r="J788" s="183">
        <f t="shared" ca="1" si="180"/>
        <v>15</v>
      </c>
      <c r="K788" s="183"/>
      <c r="L788" s="183"/>
      <c r="M788" s="183">
        <v>188</v>
      </c>
      <c r="N788" s="183">
        <v>95</v>
      </c>
      <c r="O788" s="183">
        <v>80</v>
      </c>
      <c r="P788" s="183">
        <v>47</v>
      </c>
      <c r="Q788" s="329">
        <f t="shared" ca="1" si="181"/>
        <v>268</v>
      </c>
      <c r="R788" s="183">
        <f t="shared" ca="1" si="182"/>
        <v>142</v>
      </c>
      <c r="S788" s="183"/>
      <c r="T788" s="183"/>
      <c r="U788" s="183">
        <v>14</v>
      </c>
      <c r="V788" s="183">
        <v>14</v>
      </c>
      <c r="W788" s="183">
        <v>14</v>
      </c>
      <c r="X788" s="183">
        <v>11</v>
      </c>
      <c r="Y788" s="183">
        <f t="shared" ca="1" si="183"/>
        <v>28</v>
      </c>
      <c r="Z788" s="183">
        <f t="shared" ca="1" si="184"/>
        <v>25</v>
      </c>
      <c r="AA788" s="14"/>
    </row>
    <row r="789" spans="1:27" ht="15" customHeight="1" x14ac:dyDescent="0.25">
      <c r="A789" s="183"/>
      <c r="B789" s="183" t="s">
        <v>786</v>
      </c>
      <c r="C789" s="183">
        <v>12</v>
      </c>
      <c r="D789" s="183" t="s">
        <v>787</v>
      </c>
      <c r="E789" s="183" t="s">
        <v>890</v>
      </c>
      <c r="F789" s="183">
        <v>6</v>
      </c>
      <c r="G789" s="183"/>
      <c r="H789" s="183">
        <v>7</v>
      </c>
      <c r="I789" s="183">
        <v>11</v>
      </c>
      <c r="J789" s="183">
        <f t="shared" ca="1" si="180"/>
        <v>18</v>
      </c>
      <c r="K789" s="183"/>
      <c r="L789" s="183"/>
      <c r="M789" s="183">
        <v>117</v>
      </c>
      <c r="N789" s="183">
        <v>64</v>
      </c>
      <c r="O789" s="183">
        <v>182</v>
      </c>
      <c r="P789" s="183">
        <v>75</v>
      </c>
      <c r="Q789" s="329">
        <f t="shared" ca="1" si="181"/>
        <v>299</v>
      </c>
      <c r="R789" s="183">
        <f t="shared" ca="1" si="182"/>
        <v>139</v>
      </c>
      <c r="S789" s="183"/>
      <c r="T789" s="183"/>
      <c r="U789" s="183">
        <v>11</v>
      </c>
      <c r="V789" s="183">
        <v>8</v>
      </c>
      <c r="W789" s="183">
        <v>13</v>
      </c>
      <c r="X789" s="183">
        <v>6</v>
      </c>
      <c r="Y789" s="183">
        <f t="shared" ca="1" si="183"/>
        <v>24</v>
      </c>
      <c r="Z789" s="183">
        <f t="shared" ca="1" si="184"/>
        <v>14</v>
      </c>
      <c r="AA789" s="14"/>
    </row>
    <row r="790" spans="1:27" ht="15" customHeight="1" x14ac:dyDescent="0.25">
      <c r="A790" s="183"/>
      <c r="B790" s="183" t="s">
        <v>786</v>
      </c>
      <c r="C790" s="183">
        <v>12</v>
      </c>
      <c r="D790" s="183" t="s">
        <v>787</v>
      </c>
      <c r="E790" s="183" t="s">
        <v>891</v>
      </c>
      <c r="F790" s="183">
        <v>3</v>
      </c>
      <c r="G790" s="183">
        <v>29</v>
      </c>
      <c r="H790" s="183">
        <v>23</v>
      </c>
      <c r="I790" s="183">
        <v>6</v>
      </c>
      <c r="J790" s="183">
        <f t="shared" ca="1" si="180"/>
        <v>58</v>
      </c>
      <c r="K790" s="183">
        <v>620</v>
      </c>
      <c r="L790" s="183">
        <v>366</v>
      </c>
      <c r="M790" s="183">
        <v>532</v>
      </c>
      <c r="N790" s="183">
        <v>329</v>
      </c>
      <c r="O790" s="183">
        <v>117</v>
      </c>
      <c r="P790" s="183">
        <v>75</v>
      </c>
      <c r="Q790" s="329">
        <f t="shared" ca="1" si="181"/>
        <v>1269</v>
      </c>
      <c r="R790" s="183">
        <f t="shared" ca="1" si="182"/>
        <v>770</v>
      </c>
      <c r="S790" s="183">
        <v>32</v>
      </c>
      <c r="T790" s="183">
        <v>29</v>
      </c>
      <c r="U790" s="183">
        <v>25</v>
      </c>
      <c r="V790" s="183">
        <v>19</v>
      </c>
      <c r="W790" s="183">
        <v>4</v>
      </c>
      <c r="X790" s="183">
        <v>3</v>
      </c>
      <c r="Y790" s="183">
        <f t="shared" ca="1" si="183"/>
        <v>61</v>
      </c>
      <c r="Z790" s="183">
        <f t="shared" ca="1" si="184"/>
        <v>51</v>
      </c>
      <c r="AA790" s="14"/>
    </row>
    <row r="791" spans="1:27" ht="15" customHeight="1" x14ac:dyDescent="0.25">
      <c r="A791" s="183"/>
      <c r="B791" s="183" t="s">
        <v>786</v>
      </c>
      <c r="C791" s="183">
        <v>12</v>
      </c>
      <c r="D791" s="183" t="s">
        <v>787</v>
      </c>
      <c r="E791" s="183" t="s">
        <v>892</v>
      </c>
      <c r="F791" s="183">
        <v>3</v>
      </c>
      <c r="G791" s="183">
        <v>16</v>
      </c>
      <c r="H791" s="183">
        <v>13</v>
      </c>
      <c r="I791" s="183">
        <v>7</v>
      </c>
      <c r="J791" s="183">
        <f t="shared" ca="1" si="180"/>
        <v>36</v>
      </c>
      <c r="K791" s="183">
        <v>386</v>
      </c>
      <c r="L791" s="183">
        <v>192</v>
      </c>
      <c r="M791" s="183">
        <v>308</v>
      </c>
      <c r="N791" s="183">
        <v>170</v>
      </c>
      <c r="O791" s="183">
        <v>150</v>
      </c>
      <c r="P791" s="183">
        <v>80</v>
      </c>
      <c r="Q791" s="329">
        <f t="shared" ca="1" si="181"/>
        <v>844</v>
      </c>
      <c r="R791" s="183">
        <f t="shared" ca="1" si="182"/>
        <v>442</v>
      </c>
      <c r="S791" s="183">
        <v>25</v>
      </c>
      <c r="T791" s="183">
        <v>24</v>
      </c>
      <c r="U791" s="183">
        <v>23</v>
      </c>
      <c r="V791" s="183">
        <v>18</v>
      </c>
      <c r="W791" s="183">
        <v>15</v>
      </c>
      <c r="X791" s="183">
        <v>12</v>
      </c>
      <c r="Y791" s="183">
        <f t="shared" ca="1" si="183"/>
        <v>63</v>
      </c>
      <c r="Z791" s="183">
        <f t="shared" ca="1" si="184"/>
        <v>54</v>
      </c>
      <c r="AA791" s="14"/>
    </row>
    <row r="792" spans="1:27" ht="15" customHeight="1" x14ac:dyDescent="0.25">
      <c r="A792" s="183"/>
      <c r="B792" s="183" t="s">
        <v>786</v>
      </c>
      <c r="C792" s="183">
        <v>12</v>
      </c>
      <c r="D792" s="183" t="s">
        <v>787</v>
      </c>
      <c r="E792" s="183" t="s">
        <v>893</v>
      </c>
      <c r="F792" s="183">
        <v>2</v>
      </c>
      <c r="G792" s="183"/>
      <c r="H792" s="183"/>
      <c r="I792" s="183">
        <v>12</v>
      </c>
      <c r="J792" s="183">
        <f t="shared" ca="1" si="180"/>
        <v>12</v>
      </c>
      <c r="K792" s="183"/>
      <c r="L792" s="183"/>
      <c r="M792" s="183"/>
      <c r="N792" s="183"/>
      <c r="O792" s="183">
        <v>352</v>
      </c>
      <c r="P792" s="183">
        <v>79</v>
      </c>
      <c r="Q792" s="329">
        <f t="shared" ca="1" si="181"/>
        <v>352</v>
      </c>
      <c r="R792" s="183">
        <f t="shared" ca="1" si="182"/>
        <v>79</v>
      </c>
      <c r="S792" s="183"/>
      <c r="T792" s="183"/>
      <c r="U792" s="183"/>
      <c r="V792" s="183"/>
      <c r="W792" s="183">
        <v>27</v>
      </c>
      <c r="X792" s="183">
        <v>19</v>
      </c>
      <c r="Y792" s="183">
        <f t="shared" ca="1" si="183"/>
        <v>27</v>
      </c>
      <c r="Z792" s="183">
        <f t="shared" ca="1" si="184"/>
        <v>19</v>
      </c>
      <c r="AA792" s="14"/>
    </row>
    <row r="793" spans="1:27" ht="15" customHeight="1" x14ac:dyDescent="0.25">
      <c r="A793" s="183"/>
      <c r="B793" s="183" t="s">
        <v>786</v>
      </c>
      <c r="C793" s="183">
        <v>12</v>
      </c>
      <c r="D793" s="183" t="s">
        <v>787</v>
      </c>
      <c r="E793" s="183" t="s">
        <v>894</v>
      </c>
      <c r="F793" s="183">
        <v>2</v>
      </c>
      <c r="G793" s="183">
        <v>38</v>
      </c>
      <c r="H793" s="183">
        <v>17</v>
      </c>
      <c r="I793" s="183">
        <v>4</v>
      </c>
      <c r="J793" s="183">
        <f t="shared" ca="1" si="180"/>
        <v>59</v>
      </c>
      <c r="K793" s="183">
        <v>939</v>
      </c>
      <c r="L793" s="183">
        <v>422</v>
      </c>
      <c r="M793" s="183">
        <v>408</v>
      </c>
      <c r="N793" s="183">
        <v>169</v>
      </c>
      <c r="O793" s="183">
        <v>93</v>
      </c>
      <c r="P793" s="183">
        <v>34</v>
      </c>
      <c r="Q793" s="329">
        <f t="shared" ca="1" si="181"/>
        <v>1440</v>
      </c>
      <c r="R793" s="183">
        <f t="shared" ca="1" si="182"/>
        <v>625</v>
      </c>
      <c r="S793" s="183">
        <v>40</v>
      </c>
      <c r="T793" s="183">
        <v>40</v>
      </c>
      <c r="U793" s="183">
        <v>27</v>
      </c>
      <c r="V793" s="183">
        <v>18</v>
      </c>
      <c r="W793" s="183">
        <v>20</v>
      </c>
      <c r="X793" s="183">
        <v>13</v>
      </c>
      <c r="Y793" s="183">
        <f t="shared" ca="1" si="183"/>
        <v>87</v>
      </c>
      <c r="Z793" s="183">
        <f t="shared" ca="1" si="184"/>
        <v>71</v>
      </c>
      <c r="AA793" s="14"/>
    </row>
    <row r="794" spans="1:27" ht="15" customHeight="1" x14ac:dyDescent="0.25">
      <c r="A794" s="183"/>
      <c r="B794" s="183" t="s">
        <v>786</v>
      </c>
      <c r="C794" s="183">
        <v>12</v>
      </c>
      <c r="D794" s="183" t="s">
        <v>787</v>
      </c>
      <c r="E794" s="183" t="s">
        <v>895</v>
      </c>
      <c r="F794" s="183">
        <v>5</v>
      </c>
      <c r="G794" s="183">
        <v>8</v>
      </c>
      <c r="H794" s="183">
        <v>10</v>
      </c>
      <c r="I794" s="183">
        <v>6</v>
      </c>
      <c r="J794" s="183">
        <f t="shared" ca="1" si="180"/>
        <v>24</v>
      </c>
      <c r="K794" s="183">
        <v>130</v>
      </c>
      <c r="L794" s="183">
        <v>62</v>
      </c>
      <c r="M794" s="183">
        <v>117</v>
      </c>
      <c r="N794" s="183">
        <v>58</v>
      </c>
      <c r="O794" s="183">
        <v>55</v>
      </c>
      <c r="P794" s="183">
        <v>29</v>
      </c>
      <c r="Q794" s="329">
        <f t="shared" ca="1" si="181"/>
        <v>302</v>
      </c>
      <c r="R794" s="183">
        <f t="shared" ca="1" si="182"/>
        <v>149</v>
      </c>
      <c r="S794" s="183">
        <v>11</v>
      </c>
      <c r="T794" s="183">
        <v>11</v>
      </c>
      <c r="U794" s="183">
        <v>19</v>
      </c>
      <c r="V794" s="183">
        <v>13</v>
      </c>
      <c r="W794" s="183">
        <v>8</v>
      </c>
      <c r="X794" s="183">
        <v>6</v>
      </c>
      <c r="Y794" s="183">
        <f t="shared" ca="1" si="183"/>
        <v>38</v>
      </c>
      <c r="Z794" s="183">
        <f t="shared" ca="1" si="184"/>
        <v>30</v>
      </c>
      <c r="AA794" s="14"/>
    </row>
    <row r="795" spans="1:27" ht="15" customHeight="1" x14ac:dyDescent="0.25">
      <c r="A795" s="183"/>
      <c r="B795" s="183" t="s">
        <v>786</v>
      </c>
      <c r="C795" s="183">
        <v>12</v>
      </c>
      <c r="D795" s="183" t="s">
        <v>787</v>
      </c>
      <c r="E795" s="183" t="s">
        <v>896</v>
      </c>
      <c r="F795" s="183">
        <v>2</v>
      </c>
      <c r="G795" s="183">
        <v>13</v>
      </c>
      <c r="H795" s="183">
        <v>8</v>
      </c>
      <c r="I795" s="183">
        <v>5</v>
      </c>
      <c r="J795" s="183">
        <f t="shared" ca="1" si="180"/>
        <v>26</v>
      </c>
      <c r="K795" s="183">
        <v>269</v>
      </c>
      <c r="L795" s="183">
        <v>137</v>
      </c>
      <c r="M795" s="183">
        <v>174</v>
      </c>
      <c r="N795" s="183">
        <v>97</v>
      </c>
      <c r="O795" s="183">
        <v>103</v>
      </c>
      <c r="P795" s="183">
        <v>55</v>
      </c>
      <c r="Q795" s="329">
        <f t="shared" ca="1" si="181"/>
        <v>546</v>
      </c>
      <c r="R795" s="183">
        <f t="shared" ca="1" si="182"/>
        <v>289</v>
      </c>
      <c r="S795" s="183">
        <v>10</v>
      </c>
      <c r="T795" s="183">
        <v>9</v>
      </c>
      <c r="U795" s="183">
        <v>21</v>
      </c>
      <c r="V795" s="183">
        <v>17</v>
      </c>
      <c r="W795" s="183">
        <v>11</v>
      </c>
      <c r="X795" s="183">
        <v>10</v>
      </c>
      <c r="Y795" s="183">
        <f t="shared" ca="1" si="183"/>
        <v>42</v>
      </c>
      <c r="Z795" s="183">
        <f t="shared" ca="1" si="184"/>
        <v>36</v>
      </c>
      <c r="AA795" s="14"/>
    </row>
    <row r="796" spans="1:27" ht="15" customHeight="1" x14ac:dyDescent="0.25">
      <c r="A796" s="183"/>
      <c r="B796" s="183" t="s">
        <v>786</v>
      </c>
      <c r="C796" s="183">
        <v>12</v>
      </c>
      <c r="D796" s="183" t="s">
        <v>787</v>
      </c>
      <c r="E796" s="183" t="s">
        <v>897</v>
      </c>
      <c r="F796" s="183">
        <v>3</v>
      </c>
      <c r="G796" s="183">
        <v>9</v>
      </c>
      <c r="H796" s="183">
        <v>4</v>
      </c>
      <c r="I796" s="183"/>
      <c r="J796" s="183">
        <f t="shared" ca="1" si="180"/>
        <v>13</v>
      </c>
      <c r="K796" s="183">
        <v>270</v>
      </c>
      <c r="L796" s="183">
        <v>130</v>
      </c>
      <c r="M796" s="183">
        <v>104</v>
      </c>
      <c r="N796" s="183">
        <v>57</v>
      </c>
      <c r="O796" s="183"/>
      <c r="P796" s="183"/>
      <c r="Q796" s="329">
        <f t="shared" ca="1" si="181"/>
        <v>374</v>
      </c>
      <c r="R796" s="183">
        <f t="shared" ca="1" si="182"/>
        <v>187</v>
      </c>
      <c r="S796" s="183">
        <v>8</v>
      </c>
      <c r="T796" s="183">
        <v>8</v>
      </c>
      <c r="U796" s="183">
        <v>10</v>
      </c>
      <c r="V796" s="183">
        <v>6</v>
      </c>
      <c r="W796" s="183"/>
      <c r="X796" s="183"/>
      <c r="Y796" s="183">
        <f t="shared" ca="1" si="183"/>
        <v>18</v>
      </c>
      <c r="Z796" s="183">
        <f t="shared" ca="1" si="184"/>
        <v>14</v>
      </c>
      <c r="AA796" s="14"/>
    </row>
    <row r="797" spans="1:27" ht="15" customHeight="1" x14ac:dyDescent="0.25">
      <c r="A797" s="183"/>
      <c r="B797" s="183" t="s">
        <v>786</v>
      </c>
      <c r="C797" s="183">
        <v>12</v>
      </c>
      <c r="D797" s="183" t="s">
        <v>787</v>
      </c>
      <c r="E797" s="183" t="s">
        <v>898</v>
      </c>
      <c r="F797" s="183">
        <v>3</v>
      </c>
      <c r="G797" s="183"/>
      <c r="H797" s="183"/>
      <c r="I797" s="183">
        <v>8</v>
      </c>
      <c r="J797" s="183">
        <f t="shared" ca="1" si="180"/>
        <v>8</v>
      </c>
      <c r="K797" s="183"/>
      <c r="L797" s="183"/>
      <c r="M797" s="183"/>
      <c r="N797" s="183"/>
      <c r="O797" s="183">
        <v>111</v>
      </c>
      <c r="P797" s="183">
        <v>21</v>
      </c>
      <c r="Q797" s="329">
        <f t="shared" ca="1" si="181"/>
        <v>111</v>
      </c>
      <c r="R797" s="183">
        <f t="shared" ca="1" si="182"/>
        <v>21</v>
      </c>
      <c r="S797" s="183"/>
      <c r="T797" s="183"/>
      <c r="U797" s="183">
        <v>1</v>
      </c>
      <c r="V797" s="183"/>
      <c r="W797" s="183">
        <v>18</v>
      </c>
      <c r="X797" s="183">
        <v>12</v>
      </c>
      <c r="Y797" s="183">
        <f t="shared" ca="1" si="183"/>
        <v>19</v>
      </c>
      <c r="Z797" s="183">
        <f t="shared" ca="1" si="184"/>
        <v>12</v>
      </c>
      <c r="AA797" s="14"/>
    </row>
    <row r="798" spans="1:27" ht="15" customHeight="1" x14ac:dyDescent="0.25">
      <c r="A798" s="183"/>
      <c r="B798" s="183" t="s">
        <v>786</v>
      </c>
      <c r="C798" s="183">
        <v>12</v>
      </c>
      <c r="D798" s="183" t="s">
        <v>787</v>
      </c>
      <c r="E798" s="183" t="s">
        <v>899</v>
      </c>
      <c r="F798" s="183">
        <v>3</v>
      </c>
      <c r="G798" s="183">
        <v>11</v>
      </c>
      <c r="H798" s="183">
        <v>3</v>
      </c>
      <c r="I798" s="183"/>
      <c r="J798" s="183">
        <f t="shared" ca="1" si="180"/>
        <v>14</v>
      </c>
      <c r="K798" s="183">
        <v>207</v>
      </c>
      <c r="L798" s="183">
        <v>97</v>
      </c>
      <c r="M798" s="183">
        <v>55</v>
      </c>
      <c r="N798" s="183">
        <v>23</v>
      </c>
      <c r="O798" s="183"/>
      <c r="P798" s="183"/>
      <c r="Q798" s="329">
        <f t="shared" ca="1" si="181"/>
        <v>262</v>
      </c>
      <c r="R798" s="183">
        <f t="shared" ca="1" si="182"/>
        <v>120</v>
      </c>
      <c r="S798" s="183">
        <v>10</v>
      </c>
      <c r="T798" s="183">
        <v>10</v>
      </c>
      <c r="U798" s="183">
        <v>11</v>
      </c>
      <c r="V798" s="183">
        <v>8</v>
      </c>
      <c r="W798" s="183"/>
      <c r="X798" s="183"/>
      <c r="Y798" s="183">
        <f t="shared" ca="1" si="183"/>
        <v>21</v>
      </c>
      <c r="Z798" s="183">
        <f t="shared" ca="1" si="184"/>
        <v>18</v>
      </c>
      <c r="AA798" s="14"/>
    </row>
    <row r="799" spans="1:27" ht="15" customHeight="1" x14ac:dyDescent="0.25">
      <c r="A799" s="183"/>
      <c r="B799" s="183" t="s">
        <v>786</v>
      </c>
      <c r="C799" s="183">
        <v>12</v>
      </c>
      <c r="D799" s="183" t="s">
        <v>787</v>
      </c>
      <c r="E799" s="183" t="s">
        <v>900</v>
      </c>
      <c r="F799" s="183">
        <v>5</v>
      </c>
      <c r="G799" s="183"/>
      <c r="H799" s="183">
        <v>7</v>
      </c>
      <c r="I799" s="183">
        <v>3</v>
      </c>
      <c r="J799" s="183">
        <f t="shared" ca="1" si="180"/>
        <v>10</v>
      </c>
      <c r="K799" s="183"/>
      <c r="L799" s="183"/>
      <c r="M799" s="183">
        <v>127</v>
      </c>
      <c r="N799" s="183">
        <v>51</v>
      </c>
      <c r="O799" s="183">
        <v>49</v>
      </c>
      <c r="P799" s="183">
        <v>22</v>
      </c>
      <c r="Q799" s="329">
        <f t="shared" ca="1" si="181"/>
        <v>176</v>
      </c>
      <c r="R799" s="183">
        <f t="shared" ca="1" si="182"/>
        <v>73</v>
      </c>
      <c r="S799" s="183"/>
      <c r="T799" s="183"/>
      <c r="U799" s="183">
        <v>9</v>
      </c>
      <c r="V799" s="183">
        <v>8</v>
      </c>
      <c r="W799" s="183">
        <v>6</v>
      </c>
      <c r="X799" s="183">
        <v>4</v>
      </c>
      <c r="Y799" s="183">
        <f t="shared" ca="1" si="183"/>
        <v>15</v>
      </c>
      <c r="Z799" s="183">
        <f t="shared" ca="1" si="184"/>
        <v>12</v>
      </c>
      <c r="AA799" s="14"/>
    </row>
    <row r="800" spans="1:27" ht="15" customHeight="1" x14ac:dyDescent="0.25">
      <c r="A800" s="183"/>
      <c r="B800" s="183" t="s">
        <v>786</v>
      </c>
      <c r="C800" s="183">
        <v>12</v>
      </c>
      <c r="D800" s="183" t="s">
        <v>787</v>
      </c>
      <c r="E800" s="183" t="s">
        <v>901</v>
      </c>
      <c r="F800" s="183">
        <v>4</v>
      </c>
      <c r="G800" s="183">
        <v>10</v>
      </c>
      <c r="H800" s="183">
        <v>7</v>
      </c>
      <c r="I800" s="183">
        <v>3</v>
      </c>
      <c r="J800" s="183">
        <f t="shared" ca="1" si="180"/>
        <v>20</v>
      </c>
      <c r="K800" s="183">
        <v>231</v>
      </c>
      <c r="L800" s="183">
        <v>96</v>
      </c>
      <c r="M800" s="183">
        <v>131</v>
      </c>
      <c r="N800" s="183">
        <v>40</v>
      </c>
      <c r="O800" s="183">
        <v>47</v>
      </c>
      <c r="P800" s="183">
        <v>20</v>
      </c>
      <c r="Q800" s="329">
        <f t="shared" ca="1" si="181"/>
        <v>409</v>
      </c>
      <c r="R800" s="183">
        <f t="shared" ca="1" si="182"/>
        <v>156</v>
      </c>
      <c r="S800" s="183">
        <v>12</v>
      </c>
      <c r="T800" s="183">
        <v>12</v>
      </c>
      <c r="U800" s="183">
        <v>6</v>
      </c>
      <c r="V800" s="183">
        <v>4</v>
      </c>
      <c r="W800" s="183">
        <v>8</v>
      </c>
      <c r="X800" s="183">
        <v>6</v>
      </c>
      <c r="Y800" s="183">
        <f t="shared" ca="1" si="183"/>
        <v>26</v>
      </c>
      <c r="Z800" s="183">
        <f t="shared" ca="1" si="184"/>
        <v>22</v>
      </c>
      <c r="AA800" s="14"/>
    </row>
    <row r="801" spans="1:27" ht="15" customHeight="1" x14ac:dyDescent="0.25">
      <c r="A801" s="183"/>
      <c r="B801" s="183" t="s">
        <v>786</v>
      </c>
      <c r="C801" s="183">
        <v>12</v>
      </c>
      <c r="D801" s="183" t="s">
        <v>787</v>
      </c>
      <c r="E801" s="183" t="s">
        <v>902</v>
      </c>
      <c r="F801" s="183">
        <v>1</v>
      </c>
      <c r="G801" s="183"/>
      <c r="H801" s="183"/>
      <c r="I801" s="183">
        <v>10</v>
      </c>
      <c r="J801" s="183">
        <f t="shared" ca="1" si="180"/>
        <v>10</v>
      </c>
      <c r="K801" s="183"/>
      <c r="L801" s="183"/>
      <c r="M801" s="183"/>
      <c r="N801" s="183"/>
      <c r="O801" s="183">
        <v>128</v>
      </c>
      <c r="P801" s="183">
        <v>81</v>
      </c>
      <c r="Q801" s="329">
        <f t="shared" ca="1" si="181"/>
        <v>128</v>
      </c>
      <c r="R801" s="183">
        <f t="shared" ca="1" si="182"/>
        <v>81</v>
      </c>
      <c r="S801" s="183"/>
      <c r="T801" s="183"/>
      <c r="U801" s="183"/>
      <c r="V801" s="183"/>
      <c r="W801" s="183">
        <v>14</v>
      </c>
      <c r="X801" s="183">
        <v>7</v>
      </c>
      <c r="Y801" s="183">
        <f t="shared" ca="1" si="183"/>
        <v>14</v>
      </c>
      <c r="Z801" s="183">
        <f t="shared" ca="1" si="184"/>
        <v>7</v>
      </c>
      <c r="AA801" s="14"/>
    </row>
    <row r="802" spans="1:27" ht="15" customHeight="1" x14ac:dyDescent="0.25">
      <c r="A802" s="183"/>
      <c r="B802" s="183" t="s">
        <v>786</v>
      </c>
      <c r="C802" s="183">
        <v>5</v>
      </c>
      <c r="D802" s="183" t="s">
        <v>787</v>
      </c>
      <c r="E802" s="183" t="s">
        <v>903</v>
      </c>
      <c r="F802" s="183">
        <v>5</v>
      </c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329"/>
      <c r="R802" s="183"/>
      <c r="S802" s="183"/>
      <c r="T802" s="183"/>
      <c r="U802" s="183"/>
      <c r="V802" s="183"/>
      <c r="W802" s="183"/>
      <c r="X802" s="183"/>
      <c r="Y802" s="183"/>
      <c r="Z802" s="183"/>
      <c r="AA802" s="14"/>
    </row>
    <row r="803" spans="1:27" ht="15" customHeight="1" x14ac:dyDescent="0.25">
      <c r="A803" s="183"/>
      <c r="B803" s="183" t="s">
        <v>786</v>
      </c>
      <c r="C803" s="183">
        <v>12</v>
      </c>
      <c r="D803" s="183" t="s">
        <v>787</v>
      </c>
      <c r="E803" s="183" t="s">
        <v>904</v>
      </c>
      <c r="F803" s="183">
        <v>12</v>
      </c>
      <c r="G803" s="183">
        <v>5</v>
      </c>
      <c r="H803" s="183">
        <v>3</v>
      </c>
      <c r="I803" s="183"/>
      <c r="J803" s="183">
        <f ca="1">INDIRECT(CONCATENATE("G", ROW())) + INDIRECT(CONCATENATE("H", ROW())) + INDIRECT(CONCATENATE("I", ROW()))</f>
        <v>8</v>
      </c>
      <c r="K803" s="183">
        <v>30</v>
      </c>
      <c r="L803" s="183">
        <v>18</v>
      </c>
      <c r="M803" s="183">
        <v>14</v>
      </c>
      <c r="N803" s="183">
        <v>3</v>
      </c>
      <c r="O803" s="183"/>
      <c r="P803" s="183"/>
      <c r="Q803" s="329">
        <f ca="1">INDIRECT(CONCATENATE("K", ROW())) + INDIRECT(CONCATENATE("M", ROW())) + INDIRECT(CONCATENATE("O", ROW()))</f>
        <v>44</v>
      </c>
      <c r="R803" s="183">
        <f ca="1">INDIRECT(CONCATENATE("L", ROW())) + INDIRECT(CONCATENATE("N", ROW())) + INDIRECT(CONCATENATE("P", ROW()))</f>
        <v>21</v>
      </c>
      <c r="S803" s="183">
        <v>1</v>
      </c>
      <c r="T803" s="183">
        <v>1</v>
      </c>
      <c r="U803" s="183"/>
      <c r="V803" s="183"/>
      <c r="W803" s="183"/>
      <c r="X803" s="183"/>
      <c r="Y803" s="183">
        <f ca="1">INDIRECT(CONCATENATE("S", ROW())) + INDIRECT(CONCATENATE("U", ROW())) + INDIRECT(CONCATENATE("W", ROW()))</f>
        <v>1</v>
      </c>
      <c r="Z803" s="183">
        <f ca="1">INDIRECT(CONCATENATE("T", ROW())) + INDIRECT(CONCATENATE("V", ROW())) + INDIRECT(CONCATENATE("X", ROW()))</f>
        <v>1</v>
      </c>
      <c r="AA803" s="14"/>
    </row>
    <row r="804" spans="1:27" ht="15" customHeight="1" x14ac:dyDescent="0.25">
      <c r="A804" s="182" t="s">
        <v>229</v>
      </c>
      <c r="B804" s="14"/>
      <c r="C804" s="14">
        <f t="shared" ref="C804:Z804" ca="1" si="185">INDIRECT(ADDRESS(774,COLUMN()))+INDIRECT(ADDRESS(775,COLUMN()))+INDIRECT(ADDRESS(776,COLUMN()))+INDIRECT(ADDRESS(777,COLUMN()))+INDIRECT(ADDRESS(778,COLUMN()))+INDIRECT(ADDRESS(779,COLUMN()))+INDIRECT(ADDRESS(780,COLUMN()))+INDIRECT(ADDRESS(781,COLUMN()))+INDIRECT(ADDRESS(782,COLUMN()))+INDIRECT(ADDRESS(783,COLUMN()))+INDIRECT(ADDRESS(784,COLUMN()))+INDIRECT(ADDRESS(785,COLUMN()))+INDIRECT(ADDRESS(786,COLUMN()))+INDIRECT(ADDRESS(787,COLUMN()))+INDIRECT(ADDRESS(788,COLUMN()))+INDIRECT(ADDRESS(789,COLUMN()))+INDIRECT(ADDRESS(790,COLUMN()))+INDIRECT(ADDRESS(791,COLUMN()))+INDIRECT(ADDRESS(792,COLUMN()))+INDIRECT(ADDRESS(793,COLUMN()))+INDIRECT(ADDRESS(794,COLUMN()))+INDIRECT(ADDRESS(795,COLUMN()))+INDIRECT(ADDRESS(796,COLUMN()))+INDIRECT(ADDRESS(797,COLUMN()))+INDIRECT(ADDRESS(798,COLUMN()))+INDIRECT(ADDRESS(799,COLUMN()))+INDIRECT(ADDRESS(800,COLUMN()))+INDIRECT(ADDRESS(801,COLUMN()))+INDIRECT(ADDRESS(802,COLUMN()))+INDIRECT(ADDRESS(803,COLUMN()))</f>
        <v>346</v>
      </c>
      <c r="D804" s="14" t="e">
        <f t="shared" ca="1" si="185"/>
        <v>#VALUE!</v>
      </c>
      <c r="E804" s="14" t="e">
        <f t="shared" ca="1" si="185"/>
        <v>#VALUE!</v>
      </c>
      <c r="F804" s="14">
        <f t="shared" ca="1" si="185"/>
        <v>114</v>
      </c>
      <c r="G804" s="14">
        <f t="shared" ca="1" si="185"/>
        <v>294</v>
      </c>
      <c r="H804" s="14">
        <f t="shared" ca="1" si="185"/>
        <v>210</v>
      </c>
      <c r="I804" s="14">
        <f t="shared" ca="1" si="185"/>
        <v>138</v>
      </c>
      <c r="J804" s="14">
        <f t="shared" ca="1" si="185"/>
        <v>642</v>
      </c>
      <c r="K804" s="14">
        <f t="shared" ca="1" si="185"/>
        <v>6296</v>
      </c>
      <c r="L804" s="14">
        <f t="shared" ca="1" si="185"/>
        <v>3161</v>
      </c>
      <c r="M804" s="14">
        <f t="shared" ca="1" si="185"/>
        <v>4367</v>
      </c>
      <c r="N804" s="14">
        <f t="shared" ca="1" si="185"/>
        <v>2234</v>
      </c>
      <c r="O804" s="14">
        <f t="shared" ca="1" si="185"/>
        <v>2722</v>
      </c>
      <c r="P804" s="14">
        <f t="shared" ca="1" si="185"/>
        <v>1271</v>
      </c>
      <c r="Q804" s="320">
        <f t="shared" ca="1" si="185"/>
        <v>13385</v>
      </c>
      <c r="R804" s="14">
        <f t="shared" ca="1" si="185"/>
        <v>6666</v>
      </c>
      <c r="S804" s="14">
        <f t="shared" ca="1" si="185"/>
        <v>334</v>
      </c>
      <c r="T804" s="14">
        <f t="shared" ca="1" si="185"/>
        <v>312</v>
      </c>
      <c r="U804" s="14">
        <f t="shared" ca="1" si="185"/>
        <v>359</v>
      </c>
      <c r="V804" s="14">
        <f t="shared" ca="1" si="185"/>
        <v>260</v>
      </c>
      <c r="W804" s="14">
        <f t="shared" ca="1" si="185"/>
        <v>241</v>
      </c>
      <c r="X804" s="14">
        <f t="shared" ca="1" si="185"/>
        <v>164</v>
      </c>
      <c r="Y804" s="14">
        <f t="shared" ca="1" si="185"/>
        <v>934</v>
      </c>
      <c r="Z804" s="14">
        <f t="shared" ca="1" si="185"/>
        <v>736</v>
      </c>
      <c r="AA804" s="14"/>
    </row>
    <row r="805" spans="1:27" ht="15" customHeight="1" x14ac:dyDescent="0.25">
      <c r="A805" s="182" t="s">
        <v>905</v>
      </c>
      <c r="B805" s="14"/>
      <c r="C805" s="14">
        <f t="shared" ref="C805:Z805" ca="1" si="186">INDIRECT(ADDRESS(739,COLUMN()))+INDIRECT(ADDRESS(740,COLUMN()))+INDIRECT(ADDRESS(741,COLUMN()))+INDIRECT(ADDRESS(742,COLUMN()))+INDIRECT(ADDRESS(743,COLUMN()))+INDIRECT(ADDRESS(744,COLUMN()))+INDIRECT(ADDRESS(745,COLUMN()))+INDIRECT(ADDRESS(746,COLUMN()))+INDIRECT(ADDRESS(747,COLUMN()))+INDIRECT(ADDRESS(748,COLUMN()))+INDIRECT(ADDRESS(749,COLUMN()))+INDIRECT(ADDRESS(750,COLUMN()))+INDIRECT(ADDRESS(751,COLUMN()))+INDIRECT(ADDRESS(752,COLUMN()))+INDIRECT(ADDRESS(753,COLUMN()))+INDIRECT(ADDRESS(754,COLUMN()))+INDIRECT(ADDRESS(755,COLUMN()))+INDIRECT(ADDRESS(756,COLUMN()))+INDIRECT(ADDRESS(757,COLUMN()))+INDIRECT(ADDRESS(758,COLUMN()))+INDIRECT(ADDRESS(759,COLUMN()))+INDIRECT(ADDRESS(760,COLUMN()))+INDIRECT(ADDRESS(761,COLUMN()))+INDIRECT(ADDRESS(762,COLUMN()))+INDIRECT(ADDRESS(763,COLUMN()))+INDIRECT(ADDRESS(764,COLUMN()))+INDIRECT(ADDRESS(765,COLUMN()))+INDIRECT(ADDRESS(766,COLUMN()))+INDIRECT(ADDRESS(767,COLUMN()))+INDIRECT(ADDRESS(768,COLUMN()))+INDIRECT(ADDRESS(769,COLUMN()))+INDIRECT(ADDRESS(770,COLUMN()))+INDIRECT(ADDRESS(774,COLUMN()))+INDIRECT(ADDRESS(775,COLUMN()))+INDIRECT(ADDRESS(776,COLUMN()))+INDIRECT(ADDRESS(777,COLUMN()))+INDIRECT(ADDRESS(778,COLUMN()))+INDIRECT(ADDRESS(779,COLUMN()))+INDIRECT(ADDRESS(780,COLUMN()))+INDIRECT(ADDRESS(781,COLUMN()))+INDIRECT(ADDRESS(782,COLUMN()))+INDIRECT(ADDRESS(783,COLUMN()))+INDIRECT(ADDRESS(784,COLUMN()))+INDIRECT(ADDRESS(785,COLUMN()))+INDIRECT(ADDRESS(786,COLUMN()))+INDIRECT(ADDRESS(787,COLUMN()))+INDIRECT(ADDRESS(788,COLUMN()))+INDIRECT(ADDRESS(789,COLUMN()))+INDIRECT(ADDRESS(790,COLUMN()))+INDIRECT(ADDRESS(791,COLUMN()))+INDIRECT(ADDRESS(792,COLUMN()))+INDIRECT(ADDRESS(793,COLUMN()))+INDIRECT(ADDRESS(794,COLUMN()))+INDIRECT(ADDRESS(795,COLUMN()))+INDIRECT(ADDRESS(796,COLUMN()))+INDIRECT(ADDRESS(797,COLUMN()))+INDIRECT(ADDRESS(798,COLUMN()))+INDIRECT(ADDRESS(799,COLUMN()))+INDIRECT(ADDRESS(800,COLUMN()))+INDIRECT(ADDRESS(801,COLUMN()))+INDIRECT(ADDRESS(802,COLUMN()))+INDIRECT(ADDRESS(803,COLUMN()))</f>
        <v>709</v>
      </c>
      <c r="D805" s="14" t="e">
        <f t="shared" ca="1" si="186"/>
        <v>#VALUE!</v>
      </c>
      <c r="E805" s="14" t="e">
        <f t="shared" ca="1" si="186"/>
        <v>#VALUE!</v>
      </c>
      <c r="F805" s="14">
        <f t="shared" ca="1" si="186"/>
        <v>855</v>
      </c>
      <c r="G805" s="14">
        <f t="shared" ca="1" si="186"/>
        <v>1180</v>
      </c>
      <c r="H805" s="14">
        <f t="shared" ca="1" si="186"/>
        <v>777</v>
      </c>
      <c r="I805" s="14">
        <f t="shared" ca="1" si="186"/>
        <v>409</v>
      </c>
      <c r="J805" s="14">
        <f t="shared" ca="1" si="186"/>
        <v>2366</v>
      </c>
      <c r="K805" s="14">
        <f t="shared" ca="1" si="186"/>
        <v>42029</v>
      </c>
      <c r="L805" s="14">
        <f t="shared" ca="1" si="186"/>
        <v>20652</v>
      </c>
      <c r="M805" s="14">
        <f t="shared" ca="1" si="186"/>
        <v>24246</v>
      </c>
      <c r="N805" s="14">
        <f t="shared" ca="1" si="186"/>
        <v>11969</v>
      </c>
      <c r="O805" s="14">
        <f t="shared" ca="1" si="186"/>
        <v>11235</v>
      </c>
      <c r="P805" s="14">
        <f t="shared" ca="1" si="186"/>
        <v>5854</v>
      </c>
      <c r="Q805" s="320">
        <f t="shared" ca="1" si="186"/>
        <v>77510</v>
      </c>
      <c r="R805" s="14">
        <f t="shared" ca="1" si="186"/>
        <v>38475</v>
      </c>
      <c r="S805" s="14">
        <f t="shared" ca="1" si="186"/>
        <v>1227</v>
      </c>
      <c r="T805" s="14">
        <f t="shared" ca="1" si="186"/>
        <v>1173</v>
      </c>
      <c r="U805" s="14">
        <f t="shared" ca="1" si="186"/>
        <v>1538</v>
      </c>
      <c r="V805" s="14">
        <f t="shared" ca="1" si="186"/>
        <v>1159</v>
      </c>
      <c r="W805" s="14">
        <f t="shared" ca="1" si="186"/>
        <v>771</v>
      </c>
      <c r="X805" s="14">
        <f t="shared" ca="1" si="186"/>
        <v>589</v>
      </c>
      <c r="Y805" s="14">
        <f t="shared" ca="1" si="186"/>
        <v>3536</v>
      </c>
      <c r="Z805" s="14">
        <f t="shared" ca="1" si="186"/>
        <v>2921</v>
      </c>
      <c r="AA805" s="14"/>
    </row>
    <row r="806" spans="1:27" ht="15" customHeight="1" x14ac:dyDescent="0.25">
      <c r="A806" s="182" t="s">
        <v>224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320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5" customHeight="1" x14ac:dyDescent="0.25">
      <c r="A807" s="182" t="s">
        <v>906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320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5" customHeight="1" x14ac:dyDescent="0.25">
      <c r="A808" s="182" t="s">
        <v>188</v>
      </c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320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5" customHeight="1" x14ac:dyDescent="0.25">
      <c r="A809" s="183"/>
      <c r="B809" s="183" t="s">
        <v>786</v>
      </c>
      <c r="C809" s="183">
        <v>12</v>
      </c>
      <c r="D809" s="183" t="s">
        <v>787</v>
      </c>
      <c r="E809" s="183" t="s">
        <v>907</v>
      </c>
      <c r="F809" s="183">
        <v>45</v>
      </c>
      <c r="G809" s="183">
        <v>13</v>
      </c>
      <c r="H809" s="183">
        <v>9</v>
      </c>
      <c r="I809" s="183">
        <v>3</v>
      </c>
      <c r="J809" s="183">
        <f ca="1">INDIRECT(CONCATENATE("G", ROW())) + INDIRECT(CONCATENATE("H", ROW())) + INDIRECT(CONCATENATE("I", ROW()))</f>
        <v>25</v>
      </c>
      <c r="K809" s="183">
        <v>489</v>
      </c>
      <c r="L809" s="183">
        <v>247</v>
      </c>
      <c r="M809" s="183">
        <v>288</v>
      </c>
      <c r="N809" s="183">
        <v>148</v>
      </c>
      <c r="O809" s="183">
        <v>65</v>
      </c>
      <c r="P809" s="183">
        <v>51</v>
      </c>
      <c r="Q809" s="329">
        <f ca="1">INDIRECT(CONCATENATE("K", ROW())) + INDIRECT(CONCATENATE("M", ROW())) + INDIRECT(CONCATENATE("O", ROW()))</f>
        <v>842</v>
      </c>
      <c r="R809" s="183">
        <f ca="1">INDIRECT(CONCATENATE("L", ROW())) + INDIRECT(CONCATENATE("N", ROW())) + INDIRECT(CONCATENATE("P", ROW()))</f>
        <v>446</v>
      </c>
      <c r="S809" s="183">
        <v>13</v>
      </c>
      <c r="T809" s="183">
        <v>12</v>
      </c>
      <c r="U809" s="183">
        <v>18</v>
      </c>
      <c r="V809" s="183">
        <v>17</v>
      </c>
      <c r="W809" s="183">
        <v>4</v>
      </c>
      <c r="X809" s="183">
        <v>3</v>
      </c>
      <c r="Y809" s="183">
        <f ca="1">INDIRECT(CONCATENATE("S", ROW())) + INDIRECT(CONCATENATE("U", ROW())) + INDIRECT(CONCATENATE("W", ROW()))</f>
        <v>35</v>
      </c>
      <c r="Z809" s="183">
        <f ca="1">INDIRECT(CONCATENATE("T", ROW())) + INDIRECT(CONCATENATE("V", ROW())) + INDIRECT(CONCATENATE("X", ROW()))</f>
        <v>32</v>
      </c>
      <c r="AA809" s="14"/>
    </row>
    <row r="810" spans="1:27" ht="15.75" customHeight="1" x14ac:dyDescent="0.25">
      <c r="A810" s="183"/>
      <c r="B810" s="183" t="s">
        <v>786</v>
      </c>
      <c r="C810" s="183">
        <v>12</v>
      </c>
      <c r="D810" s="183" t="s">
        <v>787</v>
      </c>
      <c r="E810" s="183" t="s">
        <v>908</v>
      </c>
      <c r="F810" s="183">
        <v>32</v>
      </c>
      <c r="G810" s="183">
        <v>34</v>
      </c>
      <c r="H810" s="183">
        <v>28</v>
      </c>
      <c r="I810" s="183">
        <v>10</v>
      </c>
      <c r="J810" s="183">
        <f ca="1">INDIRECT(CONCATENATE("G", ROW())) + INDIRECT(CONCATENATE("H", ROW())) + INDIRECT(CONCATENATE("I", ROW()))</f>
        <v>72</v>
      </c>
      <c r="K810" s="183">
        <v>1269</v>
      </c>
      <c r="L810" s="183">
        <v>603</v>
      </c>
      <c r="M810" s="183">
        <v>766</v>
      </c>
      <c r="N810" s="183">
        <v>387</v>
      </c>
      <c r="O810" s="183">
        <v>263</v>
      </c>
      <c r="P810" s="183">
        <v>170</v>
      </c>
      <c r="Q810" s="329">
        <f ca="1">INDIRECT(CONCATENATE("K", ROW())) + INDIRECT(CONCATENATE("M", ROW())) + INDIRECT(CONCATENATE("O", ROW()))</f>
        <v>2298</v>
      </c>
      <c r="R810" s="183">
        <f ca="1">INDIRECT(CONCATENATE("L", ROW())) + INDIRECT(CONCATENATE("N", ROW())) + INDIRECT(CONCATENATE("P", ROW()))</f>
        <v>1160</v>
      </c>
      <c r="S810" s="183">
        <v>34</v>
      </c>
      <c r="T810" s="183">
        <v>34</v>
      </c>
      <c r="U810" s="183">
        <v>58</v>
      </c>
      <c r="V810" s="183">
        <v>42</v>
      </c>
      <c r="W810" s="183">
        <v>20</v>
      </c>
      <c r="X810" s="183">
        <v>16</v>
      </c>
      <c r="Y810" s="183">
        <f ca="1">INDIRECT(CONCATENATE("S", ROW())) + INDIRECT(CONCATENATE("U", ROW())) + INDIRECT(CONCATENATE("W", ROW()))</f>
        <v>112</v>
      </c>
      <c r="Z810" s="183">
        <f ca="1">INDIRECT(CONCATENATE("T", ROW())) + INDIRECT(CONCATENATE("V", ROW())) + INDIRECT(CONCATENATE("X", ROW()))</f>
        <v>92</v>
      </c>
      <c r="AA810" s="14"/>
    </row>
    <row r="811" spans="1:27" ht="15" customHeight="1" x14ac:dyDescent="0.25">
      <c r="A811" s="183"/>
      <c r="B811" s="183" t="s">
        <v>786</v>
      </c>
      <c r="C811" s="183">
        <v>12</v>
      </c>
      <c r="D811" s="183" t="s">
        <v>787</v>
      </c>
      <c r="E811" s="183" t="s">
        <v>909</v>
      </c>
      <c r="F811" s="183">
        <v>35</v>
      </c>
      <c r="G811" s="183">
        <v>32</v>
      </c>
      <c r="H811" s="183">
        <v>26</v>
      </c>
      <c r="I811" s="183">
        <v>12</v>
      </c>
      <c r="J811" s="183">
        <f ca="1">INDIRECT(CONCATENATE("G", ROW())) + INDIRECT(CONCATENATE("H", ROW())) + INDIRECT(CONCATENATE("I", ROW()))</f>
        <v>70</v>
      </c>
      <c r="K811" s="183">
        <v>1376</v>
      </c>
      <c r="L811" s="183">
        <v>673</v>
      </c>
      <c r="M811" s="183">
        <v>929</v>
      </c>
      <c r="N811" s="183">
        <v>462</v>
      </c>
      <c r="O811" s="183">
        <v>317</v>
      </c>
      <c r="P811" s="183">
        <v>201</v>
      </c>
      <c r="Q811" s="329">
        <f ca="1">INDIRECT(CONCATENATE("K", ROW())) + INDIRECT(CONCATENATE("M", ROW())) + INDIRECT(CONCATENATE("O", ROW()))</f>
        <v>2622</v>
      </c>
      <c r="R811" s="183">
        <f ca="1">INDIRECT(CONCATENATE("L", ROW())) + INDIRECT(CONCATENATE("N", ROW())) + INDIRECT(CONCATENATE("P", ROW()))</f>
        <v>1336</v>
      </c>
      <c r="S811" s="183">
        <v>33</v>
      </c>
      <c r="T811" s="183">
        <v>33</v>
      </c>
      <c r="U811" s="183">
        <v>46</v>
      </c>
      <c r="V811" s="183">
        <v>36</v>
      </c>
      <c r="W811" s="183">
        <v>26</v>
      </c>
      <c r="X811" s="183">
        <v>21</v>
      </c>
      <c r="Y811" s="183">
        <f ca="1">INDIRECT(CONCATENATE("S", ROW())) + INDIRECT(CONCATENATE("U", ROW())) + INDIRECT(CONCATENATE("W", ROW()))</f>
        <v>105</v>
      </c>
      <c r="Z811" s="183">
        <f ca="1">INDIRECT(CONCATENATE("T", ROW())) + INDIRECT(CONCATENATE("V", ROW())) + INDIRECT(CONCATENATE("X", ROW()))</f>
        <v>90</v>
      </c>
      <c r="AA811" s="14"/>
    </row>
    <row r="812" spans="1:27" ht="15" customHeight="1" x14ac:dyDescent="0.25">
      <c r="A812" s="183"/>
      <c r="B812" s="183" t="s">
        <v>786</v>
      </c>
      <c r="C812" s="183">
        <v>12</v>
      </c>
      <c r="D812" s="183" t="s">
        <v>787</v>
      </c>
      <c r="E812" s="183" t="s">
        <v>910</v>
      </c>
      <c r="F812" s="183">
        <v>63</v>
      </c>
      <c r="G812" s="183">
        <v>14</v>
      </c>
      <c r="H812" s="183">
        <v>9</v>
      </c>
      <c r="I812" s="183">
        <v>4</v>
      </c>
      <c r="J812" s="183">
        <f ca="1">INDIRECT(CONCATENATE("G", ROW())) + INDIRECT(CONCATENATE("H", ROW())) + INDIRECT(CONCATENATE("I", ROW()))</f>
        <v>27</v>
      </c>
      <c r="K812" s="183">
        <v>363</v>
      </c>
      <c r="L812" s="183">
        <v>181</v>
      </c>
      <c r="M812" s="183">
        <v>200</v>
      </c>
      <c r="N812" s="183">
        <v>103</v>
      </c>
      <c r="O812" s="183">
        <v>51</v>
      </c>
      <c r="P812" s="183">
        <v>25</v>
      </c>
      <c r="Q812" s="329">
        <f ca="1">INDIRECT(CONCATENATE("K", ROW())) + INDIRECT(CONCATENATE("M", ROW())) + INDIRECT(CONCATENATE("O", ROW()))</f>
        <v>614</v>
      </c>
      <c r="R812" s="183">
        <f ca="1">INDIRECT(CONCATENATE("L", ROW())) + INDIRECT(CONCATENATE("N", ROW())) + INDIRECT(CONCATENATE("P", ROW()))</f>
        <v>309</v>
      </c>
      <c r="S812" s="183">
        <v>14</v>
      </c>
      <c r="T812" s="183">
        <v>14</v>
      </c>
      <c r="U812" s="183">
        <v>13</v>
      </c>
      <c r="V812" s="183">
        <v>10</v>
      </c>
      <c r="W812" s="183">
        <v>10</v>
      </c>
      <c r="X812" s="183">
        <v>5</v>
      </c>
      <c r="Y812" s="183">
        <f ca="1">INDIRECT(CONCATENATE("S", ROW())) + INDIRECT(CONCATENATE("U", ROW())) + INDIRECT(CONCATENATE("W", ROW()))</f>
        <v>37</v>
      </c>
      <c r="Z812" s="183">
        <f ca="1">INDIRECT(CONCATENATE("T", ROW())) + INDIRECT(CONCATENATE("V", ROW())) + INDIRECT(CONCATENATE("X", ROW()))</f>
        <v>29</v>
      </c>
      <c r="AA812" s="14"/>
    </row>
    <row r="813" spans="1:27" ht="15" customHeight="1" x14ac:dyDescent="0.25">
      <c r="A813" s="183"/>
      <c r="B813" s="183" t="s">
        <v>786</v>
      </c>
      <c r="C813" s="183">
        <v>12</v>
      </c>
      <c r="D813" s="183" t="s">
        <v>787</v>
      </c>
      <c r="E813" s="183" t="s">
        <v>911</v>
      </c>
      <c r="F813" s="183">
        <v>45</v>
      </c>
      <c r="G813" s="183">
        <v>25</v>
      </c>
      <c r="H813" s="183">
        <v>18</v>
      </c>
      <c r="I813" s="183">
        <v>7</v>
      </c>
      <c r="J813" s="183">
        <f ca="1">INDIRECT(CONCATENATE("G", ROW())) + INDIRECT(CONCATENATE("H", ROW())) + INDIRECT(CONCATENATE("I", ROW()))</f>
        <v>50</v>
      </c>
      <c r="K813" s="183">
        <v>891</v>
      </c>
      <c r="L813" s="183">
        <v>433</v>
      </c>
      <c r="M813" s="183">
        <v>582</v>
      </c>
      <c r="N813" s="183">
        <v>260</v>
      </c>
      <c r="O813" s="183">
        <v>202</v>
      </c>
      <c r="P813" s="183">
        <v>118</v>
      </c>
      <c r="Q813" s="329">
        <f ca="1">INDIRECT(CONCATENATE("K", ROW())) + INDIRECT(CONCATENATE("M", ROW())) + INDIRECT(CONCATENATE("O", ROW()))</f>
        <v>1675</v>
      </c>
      <c r="R813" s="183">
        <f ca="1">INDIRECT(CONCATENATE("L", ROW())) + INDIRECT(CONCATENATE("N", ROW())) + INDIRECT(CONCATENATE("P", ROW()))</f>
        <v>811</v>
      </c>
      <c r="S813" s="183">
        <v>21</v>
      </c>
      <c r="T813" s="183">
        <v>21</v>
      </c>
      <c r="U813" s="183">
        <v>39</v>
      </c>
      <c r="V813" s="183">
        <v>32</v>
      </c>
      <c r="W813" s="183">
        <v>19</v>
      </c>
      <c r="X813" s="183">
        <v>11</v>
      </c>
      <c r="Y813" s="183">
        <f ca="1">INDIRECT(CONCATENATE("S", ROW())) + INDIRECT(CONCATENATE("U", ROW())) + INDIRECT(CONCATENATE("W", ROW()))</f>
        <v>79</v>
      </c>
      <c r="Z813" s="183">
        <f ca="1">INDIRECT(CONCATENATE("T", ROW())) + INDIRECT(CONCATENATE("V", ROW())) + INDIRECT(CONCATENATE("X", ROW()))</f>
        <v>64</v>
      </c>
      <c r="AA813" s="14"/>
    </row>
    <row r="814" spans="1:27" ht="15" customHeight="1" x14ac:dyDescent="0.25">
      <c r="A814" s="182" t="s">
        <v>223</v>
      </c>
      <c r="B814" s="14"/>
      <c r="C814" s="14">
        <f t="shared" ref="C814:Z814" ca="1" si="187">INDIRECT(ADDRESS(809,COLUMN()))+INDIRECT(ADDRESS(810,COLUMN()))+INDIRECT(ADDRESS(811,COLUMN()))+INDIRECT(ADDRESS(812,COLUMN()))+INDIRECT(ADDRESS(813,COLUMN()))</f>
        <v>60</v>
      </c>
      <c r="D814" s="14" t="e">
        <f t="shared" ca="1" si="187"/>
        <v>#VALUE!</v>
      </c>
      <c r="E814" s="14" t="e">
        <f t="shared" ca="1" si="187"/>
        <v>#VALUE!</v>
      </c>
      <c r="F814" s="14">
        <f t="shared" ca="1" si="187"/>
        <v>220</v>
      </c>
      <c r="G814" s="14">
        <f t="shared" ca="1" si="187"/>
        <v>118</v>
      </c>
      <c r="H814" s="14">
        <f t="shared" ca="1" si="187"/>
        <v>90</v>
      </c>
      <c r="I814" s="14">
        <f t="shared" ca="1" si="187"/>
        <v>36</v>
      </c>
      <c r="J814" s="14">
        <f t="shared" ca="1" si="187"/>
        <v>244</v>
      </c>
      <c r="K814" s="14">
        <f t="shared" ca="1" si="187"/>
        <v>4388</v>
      </c>
      <c r="L814" s="14">
        <f t="shared" ca="1" si="187"/>
        <v>2137</v>
      </c>
      <c r="M814" s="14">
        <f t="shared" ca="1" si="187"/>
        <v>2765</v>
      </c>
      <c r="N814" s="14">
        <f t="shared" ca="1" si="187"/>
        <v>1360</v>
      </c>
      <c r="O814" s="14">
        <f t="shared" ca="1" si="187"/>
        <v>898</v>
      </c>
      <c r="P814" s="14">
        <f t="shared" ca="1" si="187"/>
        <v>565</v>
      </c>
      <c r="Q814" s="320">
        <f t="shared" ca="1" si="187"/>
        <v>8051</v>
      </c>
      <c r="R814" s="14">
        <f t="shared" ca="1" si="187"/>
        <v>4062</v>
      </c>
      <c r="S814" s="14">
        <f t="shared" ca="1" si="187"/>
        <v>115</v>
      </c>
      <c r="T814" s="14">
        <f t="shared" ca="1" si="187"/>
        <v>114</v>
      </c>
      <c r="U814" s="14">
        <f t="shared" ca="1" si="187"/>
        <v>174</v>
      </c>
      <c r="V814" s="14">
        <f t="shared" ca="1" si="187"/>
        <v>137</v>
      </c>
      <c r="W814" s="14">
        <f t="shared" ca="1" si="187"/>
        <v>79</v>
      </c>
      <c r="X814" s="14">
        <f t="shared" ca="1" si="187"/>
        <v>56</v>
      </c>
      <c r="Y814" s="14">
        <f t="shared" ca="1" si="187"/>
        <v>368</v>
      </c>
      <c r="Z814" s="14">
        <f t="shared" ca="1" si="187"/>
        <v>307</v>
      </c>
      <c r="AA814" s="14"/>
    </row>
    <row r="815" spans="1:27" ht="15" customHeight="1" x14ac:dyDescent="0.25">
      <c r="A815" s="182" t="s">
        <v>224</v>
      </c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320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5" customHeight="1" x14ac:dyDescent="0.25">
      <c r="A816" s="182" t="s">
        <v>225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320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5" customHeight="1" x14ac:dyDescent="0.25">
      <c r="A817" s="183"/>
      <c r="B817" s="183" t="s">
        <v>786</v>
      </c>
      <c r="C817" s="183">
        <v>12</v>
      </c>
      <c r="D817" s="183" t="s">
        <v>787</v>
      </c>
      <c r="E817" s="183" t="s">
        <v>912</v>
      </c>
      <c r="F817" s="183">
        <v>45</v>
      </c>
      <c r="G817" s="183">
        <v>5</v>
      </c>
      <c r="H817" s="183">
        <v>4</v>
      </c>
      <c r="I817" s="183">
        <v>3</v>
      </c>
      <c r="J817" s="183">
        <f ca="1">INDIRECT(CONCATENATE("G", ROW())) + INDIRECT(CONCATENATE("H", ROW())) + INDIRECT(CONCATENATE("I", ROW()))</f>
        <v>12</v>
      </c>
      <c r="K817" s="183">
        <v>15</v>
      </c>
      <c r="L817" s="183"/>
      <c r="M817" s="183">
        <v>25</v>
      </c>
      <c r="N817" s="183"/>
      <c r="O817" s="183">
        <v>12</v>
      </c>
      <c r="P817" s="183">
        <v>1</v>
      </c>
      <c r="Q817" s="329">
        <f ca="1">INDIRECT(CONCATENATE("K", ROW())) + INDIRECT(CONCATENATE("M", ROW())) + INDIRECT(CONCATENATE("O", ROW()))</f>
        <v>52</v>
      </c>
      <c r="R817" s="183">
        <f ca="1">INDIRECT(CONCATENATE("L", ROW())) + INDIRECT(CONCATENATE("N", ROW())) + INDIRECT(CONCATENATE("P", ROW()))</f>
        <v>1</v>
      </c>
      <c r="S817" s="183">
        <v>3</v>
      </c>
      <c r="T817" s="183">
        <v>3</v>
      </c>
      <c r="U817" s="183">
        <v>4</v>
      </c>
      <c r="V817" s="183">
        <v>4</v>
      </c>
      <c r="W817" s="183"/>
      <c r="X817" s="183"/>
      <c r="Y817" s="183">
        <f ca="1">INDIRECT(CONCATENATE("S", ROW())) + INDIRECT(CONCATENATE("U", ROW())) + INDIRECT(CONCATENATE("W", ROW()))</f>
        <v>7</v>
      </c>
      <c r="Z817" s="183">
        <f ca="1">INDIRECT(CONCATENATE("T", ROW())) + INDIRECT(CONCATENATE("V", ROW())) + INDIRECT(CONCATENATE("X", ROW()))</f>
        <v>7</v>
      </c>
      <c r="AA817" s="14"/>
    </row>
    <row r="818" spans="1:27" ht="15" customHeight="1" x14ac:dyDescent="0.25">
      <c r="A818" s="183"/>
      <c r="B818" s="183" t="s">
        <v>786</v>
      </c>
      <c r="C818" s="183">
        <v>12</v>
      </c>
      <c r="D818" s="183" t="s">
        <v>787</v>
      </c>
      <c r="E818" s="183" t="s">
        <v>913</v>
      </c>
      <c r="F818" s="183">
        <v>35</v>
      </c>
      <c r="G818" s="183">
        <v>5</v>
      </c>
      <c r="H818" s="183">
        <v>4</v>
      </c>
      <c r="I818" s="183">
        <v>1</v>
      </c>
      <c r="J818" s="183">
        <f ca="1">INDIRECT(CONCATENATE("G", ROW())) + INDIRECT(CONCATENATE("H", ROW())) + INDIRECT(CONCATENATE("I", ROW()))</f>
        <v>10</v>
      </c>
      <c r="K818" s="183">
        <v>52</v>
      </c>
      <c r="L818" s="183">
        <v>23</v>
      </c>
      <c r="M818" s="183">
        <v>28</v>
      </c>
      <c r="N818" s="183">
        <v>21</v>
      </c>
      <c r="O818" s="183">
        <v>9</v>
      </c>
      <c r="P818" s="183">
        <v>7</v>
      </c>
      <c r="Q818" s="329">
        <f ca="1">INDIRECT(CONCATENATE("K", ROW())) + INDIRECT(CONCATENATE("M", ROW())) + INDIRECT(CONCATENATE("O", ROW()))</f>
        <v>89</v>
      </c>
      <c r="R818" s="183">
        <f ca="1">INDIRECT(CONCATENATE("L", ROW())) + INDIRECT(CONCATENATE("N", ROW())) + INDIRECT(CONCATENATE("P", ROW()))</f>
        <v>51</v>
      </c>
      <c r="S818" s="183">
        <v>5</v>
      </c>
      <c r="T818" s="183">
        <v>5</v>
      </c>
      <c r="U818" s="183">
        <v>10</v>
      </c>
      <c r="V818" s="183">
        <v>6</v>
      </c>
      <c r="W818" s="183"/>
      <c r="X818" s="183"/>
      <c r="Y818" s="183">
        <f ca="1">INDIRECT(CONCATENATE("S", ROW())) + INDIRECT(CONCATENATE("U", ROW())) + INDIRECT(CONCATENATE("W", ROW()))</f>
        <v>15</v>
      </c>
      <c r="Z818" s="183">
        <f ca="1">INDIRECT(CONCATENATE("T", ROW())) + INDIRECT(CONCATENATE("V", ROW())) + INDIRECT(CONCATENATE("X", ROW()))</f>
        <v>11</v>
      </c>
      <c r="AA818" s="14"/>
    </row>
    <row r="819" spans="1:27" ht="15.75" customHeight="1" x14ac:dyDescent="0.25">
      <c r="A819" s="183"/>
      <c r="B819" s="183" t="s">
        <v>786</v>
      </c>
      <c r="C819" s="183">
        <v>12</v>
      </c>
      <c r="D819" s="183" t="s">
        <v>787</v>
      </c>
      <c r="E819" s="183" t="s">
        <v>914</v>
      </c>
      <c r="F819" s="183">
        <v>54</v>
      </c>
      <c r="G819" s="183"/>
      <c r="H819" s="183">
        <v>4</v>
      </c>
      <c r="I819" s="183">
        <v>3</v>
      </c>
      <c r="J819" s="183">
        <f ca="1">INDIRECT(CONCATENATE("G", ROW())) + INDIRECT(CONCATENATE("H", ROW())) + INDIRECT(CONCATENATE("I", ROW()))</f>
        <v>7</v>
      </c>
      <c r="K819" s="183"/>
      <c r="L819" s="183"/>
      <c r="M819" s="183">
        <v>46</v>
      </c>
      <c r="N819" s="183">
        <v>18</v>
      </c>
      <c r="O819" s="183">
        <v>23</v>
      </c>
      <c r="P819" s="183">
        <v>10</v>
      </c>
      <c r="Q819" s="329">
        <f ca="1">INDIRECT(CONCATENATE("K", ROW())) + INDIRECT(CONCATENATE("M", ROW())) + INDIRECT(CONCATENATE("O", ROW()))</f>
        <v>69</v>
      </c>
      <c r="R819" s="183">
        <f ca="1">INDIRECT(CONCATENATE("L", ROW())) + INDIRECT(CONCATENATE("N", ROW())) + INDIRECT(CONCATENATE("P", ROW()))</f>
        <v>28</v>
      </c>
      <c r="S819" s="183"/>
      <c r="T819" s="183"/>
      <c r="U819" s="183">
        <v>1</v>
      </c>
      <c r="V819" s="183">
        <v>1</v>
      </c>
      <c r="W819" s="183">
        <v>10</v>
      </c>
      <c r="X819" s="183">
        <v>6</v>
      </c>
      <c r="Y819" s="183">
        <f ca="1">INDIRECT(CONCATENATE("S", ROW())) + INDIRECT(CONCATENATE("U", ROW())) + INDIRECT(CONCATENATE("W", ROW()))</f>
        <v>11</v>
      </c>
      <c r="Z819" s="183">
        <f ca="1">INDIRECT(CONCATENATE("T", ROW())) + INDIRECT(CONCATENATE("V", ROW())) + INDIRECT(CONCATENATE("X", ROW()))</f>
        <v>7</v>
      </c>
      <c r="AA819" s="14"/>
    </row>
    <row r="820" spans="1:27" ht="15.75" customHeight="1" x14ac:dyDescent="0.25">
      <c r="A820" s="182" t="s">
        <v>229</v>
      </c>
      <c r="B820" s="14"/>
      <c r="C820" s="14">
        <f t="shared" ref="C820:Z820" ca="1" si="188">INDIRECT(ADDRESS(817,COLUMN()))+INDIRECT(ADDRESS(818,COLUMN()))+INDIRECT(ADDRESS(819,COLUMN()))</f>
        <v>36</v>
      </c>
      <c r="D820" s="14" t="e">
        <f t="shared" ca="1" si="188"/>
        <v>#VALUE!</v>
      </c>
      <c r="E820" s="14" t="e">
        <f t="shared" ca="1" si="188"/>
        <v>#VALUE!</v>
      </c>
      <c r="F820" s="14">
        <f t="shared" ca="1" si="188"/>
        <v>134</v>
      </c>
      <c r="G820" s="14">
        <f t="shared" ca="1" si="188"/>
        <v>10</v>
      </c>
      <c r="H820" s="14">
        <f t="shared" ca="1" si="188"/>
        <v>12</v>
      </c>
      <c r="I820" s="14">
        <f t="shared" ca="1" si="188"/>
        <v>7</v>
      </c>
      <c r="J820" s="14">
        <f t="shared" ca="1" si="188"/>
        <v>29</v>
      </c>
      <c r="K820" s="14">
        <f t="shared" ca="1" si="188"/>
        <v>67</v>
      </c>
      <c r="L820" s="14">
        <f t="shared" ca="1" si="188"/>
        <v>23</v>
      </c>
      <c r="M820" s="14">
        <f t="shared" ca="1" si="188"/>
        <v>99</v>
      </c>
      <c r="N820" s="14">
        <f t="shared" ca="1" si="188"/>
        <v>39</v>
      </c>
      <c r="O820" s="14">
        <f t="shared" ca="1" si="188"/>
        <v>44</v>
      </c>
      <c r="P820" s="14">
        <f t="shared" ca="1" si="188"/>
        <v>18</v>
      </c>
      <c r="Q820" s="320">
        <f t="shared" ca="1" si="188"/>
        <v>210</v>
      </c>
      <c r="R820" s="14">
        <f t="shared" ca="1" si="188"/>
        <v>80</v>
      </c>
      <c r="S820" s="14">
        <f t="shared" ca="1" si="188"/>
        <v>8</v>
      </c>
      <c r="T820" s="14">
        <f t="shared" ca="1" si="188"/>
        <v>8</v>
      </c>
      <c r="U820" s="14">
        <f t="shared" ca="1" si="188"/>
        <v>15</v>
      </c>
      <c r="V820" s="14">
        <f t="shared" ca="1" si="188"/>
        <v>11</v>
      </c>
      <c r="W820" s="14">
        <f t="shared" ca="1" si="188"/>
        <v>10</v>
      </c>
      <c r="X820" s="14">
        <f t="shared" ca="1" si="188"/>
        <v>6</v>
      </c>
      <c r="Y820" s="14">
        <f t="shared" ca="1" si="188"/>
        <v>33</v>
      </c>
      <c r="Z820" s="14">
        <f t="shared" ca="1" si="188"/>
        <v>25</v>
      </c>
      <c r="AA820" s="14"/>
    </row>
    <row r="821" spans="1:27" ht="15" customHeight="1" x14ac:dyDescent="0.25">
      <c r="A821" s="182" t="s">
        <v>915</v>
      </c>
      <c r="B821" s="14"/>
      <c r="C821" s="14">
        <f t="shared" ref="C821:Z821" ca="1" si="189">INDIRECT(ADDRESS(809,COLUMN()))+INDIRECT(ADDRESS(810,COLUMN()))+INDIRECT(ADDRESS(811,COLUMN()))+INDIRECT(ADDRESS(812,COLUMN()))+INDIRECT(ADDRESS(813,COLUMN()))+INDIRECT(ADDRESS(817,COLUMN()))+INDIRECT(ADDRESS(818,COLUMN()))+INDIRECT(ADDRESS(819,COLUMN()))</f>
        <v>96</v>
      </c>
      <c r="D821" s="14" t="e">
        <f t="shared" ca="1" si="189"/>
        <v>#VALUE!</v>
      </c>
      <c r="E821" s="14" t="e">
        <f t="shared" ca="1" si="189"/>
        <v>#VALUE!</v>
      </c>
      <c r="F821" s="14">
        <f t="shared" ca="1" si="189"/>
        <v>354</v>
      </c>
      <c r="G821" s="14">
        <f t="shared" ca="1" si="189"/>
        <v>128</v>
      </c>
      <c r="H821" s="14">
        <f t="shared" ca="1" si="189"/>
        <v>102</v>
      </c>
      <c r="I821" s="14">
        <f t="shared" ca="1" si="189"/>
        <v>43</v>
      </c>
      <c r="J821" s="14">
        <f t="shared" ca="1" si="189"/>
        <v>273</v>
      </c>
      <c r="K821" s="14">
        <f t="shared" ca="1" si="189"/>
        <v>4455</v>
      </c>
      <c r="L821" s="14">
        <f t="shared" ca="1" si="189"/>
        <v>2160</v>
      </c>
      <c r="M821" s="14">
        <f t="shared" ca="1" si="189"/>
        <v>2864</v>
      </c>
      <c r="N821" s="14">
        <f t="shared" ca="1" si="189"/>
        <v>1399</v>
      </c>
      <c r="O821" s="14">
        <f t="shared" ca="1" si="189"/>
        <v>942</v>
      </c>
      <c r="P821" s="14">
        <f t="shared" ca="1" si="189"/>
        <v>583</v>
      </c>
      <c r="Q821" s="320">
        <f t="shared" ca="1" si="189"/>
        <v>8261</v>
      </c>
      <c r="R821" s="14">
        <f t="shared" ca="1" si="189"/>
        <v>4142</v>
      </c>
      <c r="S821" s="14">
        <f t="shared" ca="1" si="189"/>
        <v>123</v>
      </c>
      <c r="T821" s="14">
        <f t="shared" ca="1" si="189"/>
        <v>122</v>
      </c>
      <c r="U821" s="14">
        <f t="shared" ca="1" si="189"/>
        <v>189</v>
      </c>
      <c r="V821" s="14">
        <f t="shared" ca="1" si="189"/>
        <v>148</v>
      </c>
      <c r="W821" s="14">
        <f t="shared" ca="1" si="189"/>
        <v>89</v>
      </c>
      <c r="X821" s="14">
        <f t="shared" ca="1" si="189"/>
        <v>62</v>
      </c>
      <c r="Y821" s="14">
        <f t="shared" ca="1" si="189"/>
        <v>401</v>
      </c>
      <c r="Z821" s="14">
        <f t="shared" ca="1" si="189"/>
        <v>332</v>
      </c>
      <c r="AA821" s="14"/>
    </row>
    <row r="822" spans="1:27" ht="15" customHeight="1" x14ac:dyDescent="0.25">
      <c r="A822" s="182" t="s">
        <v>224</v>
      </c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320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5" customHeight="1" x14ac:dyDescent="0.25">
      <c r="A823" s="182" t="s">
        <v>916</v>
      </c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320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5" customHeight="1" x14ac:dyDescent="0.25">
      <c r="A824" s="182" t="s">
        <v>188</v>
      </c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320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5" customHeight="1" x14ac:dyDescent="0.25">
      <c r="A825" s="183"/>
      <c r="B825" s="183" t="s">
        <v>786</v>
      </c>
      <c r="C825" s="183">
        <v>12</v>
      </c>
      <c r="D825" s="183" t="s">
        <v>787</v>
      </c>
      <c r="E825" s="183" t="s">
        <v>917</v>
      </c>
      <c r="F825" s="183">
        <v>12</v>
      </c>
      <c r="G825" s="183">
        <v>42</v>
      </c>
      <c r="H825" s="183">
        <v>30</v>
      </c>
      <c r="I825" s="183">
        <v>12</v>
      </c>
      <c r="J825" s="183">
        <f t="shared" ref="J825:J848" ca="1" si="190">INDIRECT(CONCATENATE("G", ROW())) + INDIRECT(CONCATENATE("H", ROW())) + INDIRECT(CONCATENATE("I", ROW()))</f>
        <v>84</v>
      </c>
      <c r="K825" s="183">
        <v>1531</v>
      </c>
      <c r="L825" s="183">
        <v>713</v>
      </c>
      <c r="M825" s="183">
        <v>1000</v>
      </c>
      <c r="N825" s="183">
        <v>491</v>
      </c>
      <c r="O825" s="183">
        <v>338</v>
      </c>
      <c r="P825" s="183">
        <v>182</v>
      </c>
      <c r="Q825" s="329">
        <f t="shared" ref="Q825:Q848" ca="1" si="191">INDIRECT(CONCATENATE("K", ROW())) + INDIRECT(CONCATENATE("M", ROW())) + INDIRECT(CONCATENATE("O", ROW()))</f>
        <v>2869</v>
      </c>
      <c r="R825" s="183">
        <f t="shared" ref="R825:R848" ca="1" si="192">INDIRECT(CONCATENATE("L", ROW())) + INDIRECT(CONCATENATE("N", ROW())) + INDIRECT(CONCATENATE("P", ROW()))</f>
        <v>1386</v>
      </c>
      <c r="S825" s="183">
        <v>42</v>
      </c>
      <c r="T825" s="183">
        <v>40</v>
      </c>
      <c r="U825" s="183">
        <v>64</v>
      </c>
      <c r="V825" s="183">
        <v>51</v>
      </c>
      <c r="W825" s="183">
        <v>22</v>
      </c>
      <c r="X825" s="183">
        <v>19</v>
      </c>
      <c r="Y825" s="183">
        <f t="shared" ref="Y825:Y848" ca="1" si="193">INDIRECT(CONCATENATE("S", ROW())) + INDIRECT(CONCATENATE("U", ROW())) + INDIRECT(CONCATENATE("W", ROW()))</f>
        <v>128</v>
      </c>
      <c r="Z825" s="183">
        <f t="shared" ref="Z825:Z848" ca="1" si="194">INDIRECT(CONCATENATE("T", ROW())) + INDIRECT(CONCATENATE("V", ROW())) + INDIRECT(CONCATENATE("X", ROW()))</f>
        <v>110</v>
      </c>
      <c r="AA825" s="14"/>
    </row>
    <row r="826" spans="1:27" ht="15" customHeight="1" x14ac:dyDescent="0.25">
      <c r="A826" s="183"/>
      <c r="B826" s="183" t="s">
        <v>786</v>
      </c>
      <c r="C826" s="183">
        <v>12</v>
      </c>
      <c r="D826" s="183" t="s">
        <v>787</v>
      </c>
      <c r="E826" s="183" t="s">
        <v>918</v>
      </c>
      <c r="F826" s="183">
        <v>10</v>
      </c>
      <c r="G826" s="183">
        <v>35</v>
      </c>
      <c r="H826" s="183">
        <v>25</v>
      </c>
      <c r="I826" s="183">
        <v>11</v>
      </c>
      <c r="J826" s="183">
        <f t="shared" ca="1" si="190"/>
        <v>71</v>
      </c>
      <c r="K826" s="183">
        <v>1632</v>
      </c>
      <c r="L826" s="183">
        <v>830</v>
      </c>
      <c r="M826" s="183">
        <v>990</v>
      </c>
      <c r="N826" s="183">
        <v>520</v>
      </c>
      <c r="O826" s="183">
        <v>424</v>
      </c>
      <c r="P826" s="183">
        <v>216</v>
      </c>
      <c r="Q826" s="329">
        <f t="shared" ca="1" si="191"/>
        <v>3046</v>
      </c>
      <c r="R826" s="183">
        <f t="shared" ca="1" si="192"/>
        <v>1566</v>
      </c>
      <c r="S826" s="183">
        <v>35</v>
      </c>
      <c r="T826" s="183">
        <v>34</v>
      </c>
      <c r="U826" s="183">
        <v>53</v>
      </c>
      <c r="V826" s="183">
        <v>41</v>
      </c>
      <c r="W826" s="183">
        <v>18</v>
      </c>
      <c r="X826" s="183">
        <v>14</v>
      </c>
      <c r="Y826" s="183">
        <f t="shared" ca="1" si="193"/>
        <v>106</v>
      </c>
      <c r="Z826" s="183">
        <f t="shared" ca="1" si="194"/>
        <v>89</v>
      </c>
      <c r="AA826" s="14"/>
    </row>
    <row r="827" spans="1:27" ht="15" customHeight="1" x14ac:dyDescent="0.25">
      <c r="A827" s="183"/>
      <c r="B827" s="183" t="s">
        <v>786</v>
      </c>
      <c r="C827" s="183">
        <v>12</v>
      </c>
      <c r="D827" s="183" t="s">
        <v>787</v>
      </c>
      <c r="E827" s="183" t="s">
        <v>919</v>
      </c>
      <c r="F827" s="183">
        <v>11</v>
      </c>
      <c r="G827" s="183">
        <v>34</v>
      </c>
      <c r="H827" s="183">
        <v>22</v>
      </c>
      <c r="I827" s="183">
        <v>7</v>
      </c>
      <c r="J827" s="183">
        <f t="shared" ca="1" si="190"/>
        <v>63</v>
      </c>
      <c r="K827" s="183">
        <v>1347</v>
      </c>
      <c r="L827" s="183">
        <v>617</v>
      </c>
      <c r="M827" s="183">
        <v>759</v>
      </c>
      <c r="N827" s="183">
        <v>350</v>
      </c>
      <c r="O827" s="183">
        <v>229</v>
      </c>
      <c r="P827" s="183">
        <v>124</v>
      </c>
      <c r="Q827" s="329">
        <f t="shared" ca="1" si="191"/>
        <v>2335</v>
      </c>
      <c r="R827" s="183">
        <f t="shared" ca="1" si="192"/>
        <v>1091</v>
      </c>
      <c r="S827" s="183">
        <v>34</v>
      </c>
      <c r="T827" s="183">
        <v>34</v>
      </c>
      <c r="U827" s="183">
        <v>45</v>
      </c>
      <c r="V827" s="183">
        <v>35</v>
      </c>
      <c r="W827" s="183">
        <v>9</v>
      </c>
      <c r="X827" s="183">
        <v>8</v>
      </c>
      <c r="Y827" s="183">
        <f t="shared" ca="1" si="193"/>
        <v>88</v>
      </c>
      <c r="Z827" s="183">
        <f t="shared" ca="1" si="194"/>
        <v>77</v>
      </c>
      <c r="AA827" s="14"/>
    </row>
    <row r="828" spans="1:27" s="39" customFormat="1" ht="15" customHeight="1" x14ac:dyDescent="0.25">
      <c r="A828" s="183"/>
      <c r="B828" s="183" t="s">
        <v>786</v>
      </c>
      <c r="C828" s="183">
        <v>12</v>
      </c>
      <c r="D828" s="183" t="s">
        <v>787</v>
      </c>
      <c r="E828" s="183" t="s">
        <v>920</v>
      </c>
      <c r="F828" s="183">
        <v>8</v>
      </c>
      <c r="G828" s="183">
        <v>53</v>
      </c>
      <c r="H828" s="183">
        <v>32</v>
      </c>
      <c r="I828" s="183">
        <v>16</v>
      </c>
      <c r="J828" s="183">
        <f t="shared" ca="1" si="190"/>
        <v>101</v>
      </c>
      <c r="K828" s="183">
        <v>2456</v>
      </c>
      <c r="L828" s="183">
        <v>1240</v>
      </c>
      <c r="M828" s="183">
        <v>1332</v>
      </c>
      <c r="N828" s="183">
        <v>683</v>
      </c>
      <c r="O828" s="183">
        <v>521</v>
      </c>
      <c r="P828" s="183">
        <v>315</v>
      </c>
      <c r="Q828" s="329">
        <f t="shared" ca="1" si="191"/>
        <v>4309</v>
      </c>
      <c r="R828" s="183">
        <f t="shared" ca="1" si="192"/>
        <v>2238</v>
      </c>
      <c r="S828" s="183">
        <v>53</v>
      </c>
      <c r="T828" s="183">
        <v>53</v>
      </c>
      <c r="U828" s="183">
        <v>91</v>
      </c>
      <c r="V828" s="183">
        <v>76</v>
      </c>
      <c r="W828" s="183">
        <v>9</v>
      </c>
      <c r="X828" s="183">
        <v>5</v>
      </c>
      <c r="Y828" s="183">
        <f t="shared" ca="1" si="193"/>
        <v>153</v>
      </c>
      <c r="Z828" s="183">
        <f t="shared" ca="1" si="194"/>
        <v>134</v>
      </c>
      <c r="AA828" s="14"/>
    </row>
    <row r="829" spans="1:27" ht="15" customHeight="1" x14ac:dyDescent="0.25">
      <c r="A829" s="183"/>
      <c r="B829" s="183" t="s">
        <v>786</v>
      </c>
      <c r="C829" s="183">
        <v>12</v>
      </c>
      <c r="D829" s="183" t="s">
        <v>787</v>
      </c>
      <c r="E829" s="183" t="s">
        <v>921</v>
      </c>
      <c r="F829" s="183">
        <v>21</v>
      </c>
      <c r="G829" s="183">
        <v>63</v>
      </c>
      <c r="H829" s="183">
        <v>37</v>
      </c>
      <c r="I829" s="183">
        <v>11</v>
      </c>
      <c r="J829" s="183">
        <f t="shared" ca="1" si="190"/>
        <v>111</v>
      </c>
      <c r="K829" s="183">
        <v>2525</v>
      </c>
      <c r="L829" s="183">
        <v>1241</v>
      </c>
      <c r="M829" s="183">
        <v>1317</v>
      </c>
      <c r="N829" s="183">
        <v>609</v>
      </c>
      <c r="O829" s="183">
        <v>343</v>
      </c>
      <c r="P829" s="183">
        <v>227</v>
      </c>
      <c r="Q829" s="329">
        <f t="shared" ca="1" si="191"/>
        <v>4185</v>
      </c>
      <c r="R829" s="183">
        <f t="shared" ca="1" si="192"/>
        <v>2077</v>
      </c>
      <c r="S829" s="183">
        <v>63</v>
      </c>
      <c r="T829" s="183">
        <v>63</v>
      </c>
      <c r="U829" s="183">
        <v>79</v>
      </c>
      <c r="V829" s="183">
        <v>62</v>
      </c>
      <c r="W829" s="183">
        <v>19</v>
      </c>
      <c r="X829" s="183">
        <v>16</v>
      </c>
      <c r="Y829" s="183">
        <f t="shared" ca="1" si="193"/>
        <v>161</v>
      </c>
      <c r="Z829" s="183">
        <f t="shared" ca="1" si="194"/>
        <v>141</v>
      </c>
      <c r="AA829" s="14"/>
    </row>
    <row r="830" spans="1:27" s="39" customFormat="1" ht="15" customHeight="1" x14ac:dyDescent="0.25">
      <c r="A830" s="183"/>
      <c r="B830" s="183" t="s">
        <v>786</v>
      </c>
      <c r="C830" s="183">
        <v>12</v>
      </c>
      <c r="D830" s="183" t="s">
        <v>787</v>
      </c>
      <c r="E830" s="183" t="s">
        <v>922</v>
      </c>
      <c r="F830" s="183">
        <v>12</v>
      </c>
      <c r="G830" s="183">
        <v>47</v>
      </c>
      <c r="H830" s="183">
        <v>29</v>
      </c>
      <c r="I830" s="183">
        <v>11</v>
      </c>
      <c r="J830" s="183">
        <f t="shared" ca="1" si="190"/>
        <v>87</v>
      </c>
      <c r="K830" s="183">
        <v>1784</v>
      </c>
      <c r="L830" s="183">
        <v>871</v>
      </c>
      <c r="M830" s="183">
        <v>928</v>
      </c>
      <c r="N830" s="183">
        <v>462</v>
      </c>
      <c r="O830" s="183">
        <v>345</v>
      </c>
      <c r="P830" s="183">
        <v>200</v>
      </c>
      <c r="Q830" s="329">
        <f t="shared" ca="1" si="191"/>
        <v>3057</v>
      </c>
      <c r="R830" s="183">
        <f t="shared" ca="1" si="192"/>
        <v>1533</v>
      </c>
      <c r="S830" s="183">
        <v>46</v>
      </c>
      <c r="T830" s="183">
        <v>45</v>
      </c>
      <c r="U830" s="183">
        <v>54</v>
      </c>
      <c r="V830" s="183">
        <v>45</v>
      </c>
      <c r="W830" s="183">
        <v>19</v>
      </c>
      <c r="X830" s="183">
        <v>18</v>
      </c>
      <c r="Y830" s="183">
        <f t="shared" ca="1" si="193"/>
        <v>119</v>
      </c>
      <c r="Z830" s="183">
        <f t="shared" ca="1" si="194"/>
        <v>108</v>
      </c>
      <c r="AA830" s="14"/>
    </row>
    <row r="831" spans="1:27" s="39" customFormat="1" ht="15" customHeight="1" x14ac:dyDescent="0.25">
      <c r="A831" s="183"/>
      <c r="B831" s="183" t="s">
        <v>786</v>
      </c>
      <c r="C831" s="183">
        <v>12</v>
      </c>
      <c r="D831" s="183" t="s">
        <v>787</v>
      </c>
      <c r="E831" s="183" t="s">
        <v>923</v>
      </c>
      <c r="F831" s="183">
        <v>57</v>
      </c>
      <c r="G831" s="183">
        <v>10</v>
      </c>
      <c r="H831" s="183">
        <v>7</v>
      </c>
      <c r="I831" s="183">
        <v>3</v>
      </c>
      <c r="J831" s="183">
        <f t="shared" ca="1" si="190"/>
        <v>20</v>
      </c>
      <c r="K831" s="183">
        <v>351</v>
      </c>
      <c r="L831" s="183">
        <v>152</v>
      </c>
      <c r="M831" s="183">
        <v>207</v>
      </c>
      <c r="N831" s="183">
        <v>95</v>
      </c>
      <c r="O831" s="183">
        <v>73</v>
      </c>
      <c r="P831" s="183">
        <v>36</v>
      </c>
      <c r="Q831" s="329">
        <f t="shared" ca="1" si="191"/>
        <v>631</v>
      </c>
      <c r="R831" s="183">
        <f t="shared" ca="1" si="192"/>
        <v>283</v>
      </c>
      <c r="S831" s="183">
        <v>12</v>
      </c>
      <c r="T831" s="183">
        <v>12</v>
      </c>
      <c r="U831" s="183">
        <v>11</v>
      </c>
      <c r="V831" s="183">
        <v>9</v>
      </c>
      <c r="W831" s="183">
        <v>6</v>
      </c>
      <c r="X831" s="183">
        <v>4</v>
      </c>
      <c r="Y831" s="183">
        <f t="shared" ca="1" si="193"/>
        <v>29</v>
      </c>
      <c r="Z831" s="183">
        <f t="shared" ca="1" si="194"/>
        <v>25</v>
      </c>
      <c r="AA831" s="14"/>
    </row>
    <row r="832" spans="1:27" ht="15" customHeight="1" x14ac:dyDescent="0.25">
      <c r="A832" s="183"/>
      <c r="B832" s="183" t="s">
        <v>786</v>
      </c>
      <c r="C832" s="183">
        <v>12</v>
      </c>
      <c r="D832" s="183" t="s">
        <v>787</v>
      </c>
      <c r="E832" s="183" t="s">
        <v>924</v>
      </c>
      <c r="F832" s="183">
        <v>20</v>
      </c>
      <c r="G832" s="183">
        <v>36</v>
      </c>
      <c r="H832" s="183">
        <v>26</v>
      </c>
      <c r="I832" s="183">
        <v>11</v>
      </c>
      <c r="J832" s="183">
        <f t="shared" ca="1" si="190"/>
        <v>73</v>
      </c>
      <c r="K832" s="183">
        <v>1377</v>
      </c>
      <c r="L832" s="183">
        <v>654</v>
      </c>
      <c r="M832" s="183">
        <v>846</v>
      </c>
      <c r="N832" s="183">
        <v>397</v>
      </c>
      <c r="O832" s="183">
        <v>289</v>
      </c>
      <c r="P832" s="183">
        <v>166</v>
      </c>
      <c r="Q832" s="329">
        <f t="shared" ca="1" si="191"/>
        <v>2512</v>
      </c>
      <c r="R832" s="183">
        <f t="shared" ca="1" si="192"/>
        <v>1217</v>
      </c>
      <c r="S832" s="183">
        <v>36</v>
      </c>
      <c r="T832" s="183">
        <v>36</v>
      </c>
      <c r="U832" s="183">
        <v>45</v>
      </c>
      <c r="V832" s="183">
        <v>38</v>
      </c>
      <c r="W832" s="183">
        <v>29</v>
      </c>
      <c r="X832" s="183">
        <v>28</v>
      </c>
      <c r="Y832" s="183">
        <f t="shared" ca="1" si="193"/>
        <v>110</v>
      </c>
      <c r="Z832" s="183">
        <f t="shared" ca="1" si="194"/>
        <v>102</v>
      </c>
      <c r="AA832" s="14"/>
    </row>
    <row r="833" spans="1:27" ht="15" customHeight="1" x14ac:dyDescent="0.25">
      <c r="A833" s="183"/>
      <c r="B833" s="183" t="s">
        <v>786</v>
      </c>
      <c r="C833" s="183">
        <v>12</v>
      </c>
      <c r="D833" s="183" t="s">
        <v>787</v>
      </c>
      <c r="E833" s="183" t="s">
        <v>925</v>
      </c>
      <c r="F833" s="183">
        <v>13</v>
      </c>
      <c r="G833" s="183">
        <v>30</v>
      </c>
      <c r="H833" s="183">
        <v>18</v>
      </c>
      <c r="I833" s="183">
        <v>7</v>
      </c>
      <c r="J833" s="183">
        <f t="shared" ca="1" si="190"/>
        <v>55</v>
      </c>
      <c r="K833" s="183">
        <v>1105</v>
      </c>
      <c r="L833" s="183">
        <v>549</v>
      </c>
      <c r="M833" s="183">
        <v>608</v>
      </c>
      <c r="N833" s="183">
        <v>276</v>
      </c>
      <c r="O833" s="183">
        <v>205</v>
      </c>
      <c r="P833" s="183">
        <v>112</v>
      </c>
      <c r="Q833" s="329">
        <f t="shared" ca="1" si="191"/>
        <v>1918</v>
      </c>
      <c r="R833" s="183">
        <f t="shared" ca="1" si="192"/>
        <v>937</v>
      </c>
      <c r="S833" s="183">
        <v>30</v>
      </c>
      <c r="T833" s="183">
        <v>30</v>
      </c>
      <c r="U833" s="183">
        <v>42</v>
      </c>
      <c r="V833" s="183">
        <v>36</v>
      </c>
      <c r="W833" s="183">
        <v>7</v>
      </c>
      <c r="X833" s="183">
        <v>6</v>
      </c>
      <c r="Y833" s="183">
        <f t="shared" ca="1" si="193"/>
        <v>79</v>
      </c>
      <c r="Z833" s="183">
        <f t="shared" ca="1" si="194"/>
        <v>72</v>
      </c>
      <c r="AA833" s="14"/>
    </row>
    <row r="834" spans="1:27" ht="15" customHeight="1" x14ac:dyDescent="0.25">
      <c r="A834" s="183"/>
      <c r="B834" s="183" t="s">
        <v>786</v>
      </c>
      <c r="C834" s="183">
        <v>12</v>
      </c>
      <c r="D834" s="183" t="s">
        <v>787</v>
      </c>
      <c r="E834" s="183" t="s">
        <v>926</v>
      </c>
      <c r="F834" s="183">
        <v>25</v>
      </c>
      <c r="G834" s="183">
        <v>39</v>
      </c>
      <c r="H834" s="183">
        <v>32</v>
      </c>
      <c r="I834" s="183">
        <v>13</v>
      </c>
      <c r="J834" s="183">
        <f t="shared" ca="1" si="190"/>
        <v>84</v>
      </c>
      <c r="K834" s="183">
        <v>1251</v>
      </c>
      <c r="L834" s="183">
        <v>616</v>
      </c>
      <c r="M834" s="183">
        <v>932</v>
      </c>
      <c r="N834" s="183">
        <v>455</v>
      </c>
      <c r="O834" s="183">
        <v>354</v>
      </c>
      <c r="P834" s="183">
        <v>210</v>
      </c>
      <c r="Q834" s="329">
        <f t="shared" ca="1" si="191"/>
        <v>2537</v>
      </c>
      <c r="R834" s="183">
        <f t="shared" ca="1" si="192"/>
        <v>1281</v>
      </c>
      <c r="S834" s="183">
        <v>39</v>
      </c>
      <c r="T834" s="183">
        <v>38</v>
      </c>
      <c r="U834" s="183">
        <v>73</v>
      </c>
      <c r="V834" s="183">
        <v>52</v>
      </c>
      <c r="W834" s="183">
        <v>15</v>
      </c>
      <c r="X834" s="183">
        <v>11</v>
      </c>
      <c r="Y834" s="183">
        <f t="shared" ca="1" si="193"/>
        <v>127</v>
      </c>
      <c r="Z834" s="183">
        <f t="shared" ca="1" si="194"/>
        <v>101</v>
      </c>
      <c r="AA834" s="14"/>
    </row>
    <row r="835" spans="1:27" ht="15" customHeight="1" x14ac:dyDescent="0.25">
      <c r="A835" s="183"/>
      <c r="B835" s="183" t="s">
        <v>786</v>
      </c>
      <c r="C835" s="183">
        <v>12</v>
      </c>
      <c r="D835" s="183" t="s">
        <v>787</v>
      </c>
      <c r="E835" s="183" t="s">
        <v>927</v>
      </c>
      <c r="F835" s="183">
        <v>18</v>
      </c>
      <c r="G835" s="183">
        <v>24</v>
      </c>
      <c r="H835" s="183">
        <v>16</v>
      </c>
      <c r="I835" s="183">
        <v>7</v>
      </c>
      <c r="J835" s="183">
        <f t="shared" ca="1" si="190"/>
        <v>47</v>
      </c>
      <c r="K835" s="183">
        <v>919</v>
      </c>
      <c r="L835" s="183">
        <v>459</v>
      </c>
      <c r="M835" s="183">
        <v>498</v>
      </c>
      <c r="N835" s="183">
        <v>242</v>
      </c>
      <c r="O835" s="183">
        <v>207</v>
      </c>
      <c r="P835" s="183">
        <v>119</v>
      </c>
      <c r="Q835" s="329">
        <f t="shared" ca="1" si="191"/>
        <v>1624</v>
      </c>
      <c r="R835" s="183">
        <f t="shared" ca="1" si="192"/>
        <v>820</v>
      </c>
      <c r="S835" s="183">
        <v>24</v>
      </c>
      <c r="T835" s="183">
        <v>24</v>
      </c>
      <c r="U835" s="183">
        <v>37</v>
      </c>
      <c r="V835" s="183">
        <v>30</v>
      </c>
      <c r="W835" s="183">
        <v>4</v>
      </c>
      <c r="X835" s="183">
        <v>4</v>
      </c>
      <c r="Y835" s="183">
        <f t="shared" ca="1" si="193"/>
        <v>65</v>
      </c>
      <c r="Z835" s="183">
        <f t="shared" ca="1" si="194"/>
        <v>58</v>
      </c>
      <c r="AA835" s="14"/>
    </row>
    <row r="836" spans="1:27" ht="15" customHeight="1" x14ac:dyDescent="0.25">
      <c r="A836" s="183"/>
      <c r="B836" s="183" t="s">
        <v>786</v>
      </c>
      <c r="C836" s="183">
        <v>12</v>
      </c>
      <c r="D836" s="183" t="s">
        <v>787</v>
      </c>
      <c r="E836" s="183" t="s">
        <v>928</v>
      </c>
      <c r="F836" s="183">
        <v>18</v>
      </c>
      <c r="G836" s="183">
        <v>32</v>
      </c>
      <c r="H836" s="183">
        <v>21</v>
      </c>
      <c r="I836" s="183">
        <v>8</v>
      </c>
      <c r="J836" s="183">
        <f t="shared" ca="1" si="190"/>
        <v>61</v>
      </c>
      <c r="K836" s="183">
        <v>1144</v>
      </c>
      <c r="L836" s="183">
        <v>568</v>
      </c>
      <c r="M836" s="183">
        <v>669</v>
      </c>
      <c r="N836" s="183">
        <v>324</v>
      </c>
      <c r="O836" s="183">
        <v>259</v>
      </c>
      <c r="P836" s="183">
        <v>131</v>
      </c>
      <c r="Q836" s="329">
        <f t="shared" ca="1" si="191"/>
        <v>2072</v>
      </c>
      <c r="R836" s="183">
        <f t="shared" ca="1" si="192"/>
        <v>1023</v>
      </c>
      <c r="S836" s="183">
        <v>32</v>
      </c>
      <c r="T836" s="183">
        <v>32</v>
      </c>
      <c r="U836" s="183">
        <v>35</v>
      </c>
      <c r="V836" s="183">
        <v>29</v>
      </c>
      <c r="W836" s="183">
        <v>23</v>
      </c>
      <c r="X836" s="183">
        <v>15</v>
      </c>
      <c r="Y836" s="183">
        <f t="shared" ca="1" si="193"/>
        <v>90</v>
      </c>
      <c r="Z836" s="183">
        <f t="shared" ca="1" si="194"/>
        <v>76</v>
      </c>
      <c r="AA836" s="14"/>
    </row>
    <row r="837" spans="1:27" ht="15" customHeight="1" x14ac:dyDescent="0.25">
      <c r="A837" s="183"/>
      <c r="B837" s="183" t="s">
        <v>786</v>
      </c>
      <c r="C837" s="183">
        <v>12</v>
      </c>
      <c r="D837" s="183" t="s">
        <v>787</v>
      </c>
      <c r="E837" s="183" t="s">
        <v>929</v>
      </c>
      <c r="F837" s="183">
        <v>26</v>
      </c>
      <c r="G837" s="183">
        <v>35</v>
      </c>
      <c r="H837" s="183">
        <v>22</v>
      </c>
      <c r="I837" s="183">
        <v>7</v>
      </c>
      <c r="J837" s="183">
        <f t="shared" ca="1" si="190"/>
        <v>64</v>
      </c>
      <c r="K837" s="183">
        <v>1616</v>
      </c>
      <c r="L837" s="183">
        <v>777</v>
      </c>
      <c r="M837" s="183">
        <v>895</v>
      </c>
      <c r="N837" s="183">
        <v>429</v>
      </c>
      <c r="O837" s="183">
        <v>210</v>
      </c>
      <c r="P837" s="183">
        <v>119</v>
      </c>
      <c r="Q837" s="329">
        <f t="shared" ca="1" si="191"/>
        <v>2721</v>
      </c>
      <c r="R837" s="183">
        <f t="shared" ca="1" si="192"/>
        <v>1325</v>
      </c>
      <c r="S837" s="183">
        <v>35</v>
      </c>
      <c r="T837" s="183">
        <v>34</v>
      </c>
      <c r="U837" s="183">
        <v>41</v>
      </c>
      <c r="V837" s="183">
        <v>28</v>
      </c>
      <c r="W837" s="183">
        <v>17</v>
      </c>
      <c r="X837" s="183">
        <v>11</v>
      </c>
      <c r="Y837" s="183">
        <f t="shared" ca="1" si="193"/>
        <v>93</v>
      </c>
      <c r="Z837" s="183">
        <f t="shared" ca="1" si="194"/>
        <v>73</v>
      </c>
      <c r="AA837" s="14"/>
    </row>
    <row r="838" spans="1:27" ht="15" customHeight="1" x14ac:dyDescent="0.25">
      <c r="A838" s="183"/>
      <c r="B838" s="183" t="s">
        <v>786</v>
      </c>
      <c r="C838" s="183">
        <v>12</v>
      </c>
      <c r="D838" s="183" t="s">
        <v>787</v>
      </c>
      <c r="E838" s="183" t="s">
        <v>930</v>
      </c>
      <c r="F838" s="183">
        <v>18</v>
      </c>
      <c r="G838" s="183">
        <v>18</v>
      </c>
      <c r="H838" s="183">
        <v>13</v>
      </c>
      <c r="I838" s="183">
        <v>3</v>
      </c>
      <c r="J838" s="183">
        <f t="shared" ca="1" si="190"/>
        <v>34</v>
      </c>
      <c r="K838" s="183">
        <v>718</v>
      </c>
      <c r="L838" s="183">
        <v>350</v>
      </c>
      <c r="M838" s="183">
        <v>397</v>
      </c>
      <c r="N838" s="183">
        <v>193</v>
      </c>
      <c r="O838" s="183">
        <v>94</v>
      </c>
      <c r="P838" s="183">
        <v>57</v>
      </c>
      <c r="Q838" s="329">
        <f t="shared" ca="1" si="191"/>
        <v>1209</v>
      </c>
      <c r="R838" s="183">
        <f t="shared" ca="1" si="192"/>
        <v>600</v>
      </c>
      <c r="S838" s="183">
        <v>18</v>
      </c>
      <c r="T838" s="183">
        <v>18</v>
      </c>
      <c r="U838" s="183">
        <v>26</v>
      </c>
      <c r="V838" s="183">
        <v>19</v>
      </c>
      <c r="W838" s="183">
        <v>8</v>
      </c>
      <c r="X838" s="183">
        <v>7</v>
      </c>
      <c r="Y838" s="183">
        <f t="shared" ca="1" si="193"/>
        <v>52</v>
      </c>
      <c r="Z838" s="183">
        <f t="shared" ca="1" si="194"/>
        <v>44</v>
      </c>
      <c r="AA838" s="14"/>
    </row>
    <row r="839" spans="1:27" ht="15" customHeight="1" x14ac:dyDescent="0.25">
      <c r="A839" s="183"/>
      <c r="B839" s="183" t="s">
        <v>786</v>
      </c>
      <c r="C839" s="183">
        <v>12</v>
      </c>
      <c r="D839" s="183" t="s">
        <v>787</v>
      </c>
      <c r="E839" s="183" t="s">
        <v>931</v>
      </c>
      <c r="F839" s="183">
        <v>12</v>
      </c>
      <c r="G839" s="183">
        <v>23</v>
      </c>
      <c r="H839" s="183">
        <v>20</v>
      </c>
      <c r="I839" s="183">
        <v>6</v>
      </c>
      <c r="J839" s="183">
        <f t="shared" ca="1" si="190"/>
        <v>49</v>
      </c>
      <c r="K839" s="183">
        <v>798</v>
      </c>
      <c r="L839" s="183">
        <v>398</v>
      </c>
      <c r="M839" s="183">
        <v>646</v>
      </c>
      <c r="N839" s="183">
        <v>295</v>
      </c>
      <c r="O839" s="183">
        <v>177</v>
      </c>
      <c r="P839" s="183">
        <v>108</v>
      </c>
      <c r="Q839" s="329">
        <f t="shared" ca="1" si="191"/>
        <v>1621</v>
      </c>
      <c r="R839" s="183">
        <f t="shared" ca="1" si="192"/>
        <v>801</v>
      </c>
      <c r="S839" s="183">
        <v>23</v>
      </c>
      <c r="T839" s="183">
        <v>22</v>
      </c>
      <c r="U839" s="183">
        <v>36</v>
      </c>
      <c r="V839" s="183">
        <v>26</v>
      </c>
      <c r="W839" s="183">
        <v>12</v>
      </c>
      <c r="X839" s="183">
        <v>10</v>
      </c>
      <c r="Y839" s="183">
        <f t="shared" ca="1" si="193"/>
        <v>71</v>
      </c>
      <c r="Z839" s="183">
        <f t="shared" ca="1" si="194"/>
        <v>58</v>
      </c>
      <c r="AA839" s="14"/>
    </row>
    <row r="840" spans="1:27" ht="15" customHeight="1" x14ac:dyDescent="0.25">
      <c r="A840" s="183"/>
      <c r="B840" s="183" t="s">
        <v>786</v>
      </c>
      <c r="C840" s="183">
        <v>5</v>
      </c>
      <c r="D840" s="183" t="s">
        <v>787</v>
      </c>
      <c r="E840" s="183" t="s">
        <v>932</v>
      </c>
      <c r="F840" s="183">
        <v>12</v>
      </c>
      <c r="G840" s="183">
        <v>18</v>
      </c>
      <c r="H840" s="183"/>
      <c r="I840" s="183"/>
      <c r="J840" s="183">
        <f t="shared" ca="1" si="190"/>
        <v>18</v>
      </c>
      <c r="K840" s="183">
        <v>622</v>
      </c>
      <c r="L840" s="183">
        <v>316</v>
      </c>
      <c r="M840" s="183"/>
      <c r="N840" s="183"/>
      <c r="O840" s="183"/>
      <c r="P840" s="183"/>
      <c r="Q840" s="329">
        <f t="shared" ca="1" si="191"/>
        <v>622</v>
      </c>
      <c r="R840" s="183">
        <f t="shared" ca="1" si="192"/>
        <v>316</v>
      </c>
      <c r="S840" s="183">
        <v>21</v>
      </c>
      <c r="T840" s="183">
        <v>19</v>
      </c>
      <c r="U840" s="183"/>
      <c r="V840" s="183"/>
      <c r="W840" s="183"/>
      <c r="X840" s="183"/>
      <c r="Y840" s="183">
        <f t="shared" ca="1" si="193"/>
        <v>21</v>
      </c>
      <c r="Z840" s="183">
        <f t="shared" ca="1" si="194"/>
        <v>19</v>
      </c>
      <c r="AA840" s="14"/>
    </row>
    <row r="841" spans="1:27" ht="15" customHeight="1" x14ac:dyDescent="0.25">
      <c r="A841" s="183"/>
      <c r="B841" s="183" t="s">
        <v>786</v>
      </c>
      <c r="C841" s="183">
        <v>12</v>
      </c>
      <c r="D841" s="183" t="s">
        <v>787</v>
      </c>
      <c r="E841" s="183" t="s">
        <v>933</v>
      </c>
      <c r="F841" s="183">
        <v>10</v>
      </c>
      <c r="G841" s="183">
        <v>40</v>
      </c>
      <c r="H841" s="183">
        <v>31</v>
      </c>
      <c r="I841" s="183">
        <v>41</v>
      </c>
      <c r="J841" s="183">
        <f t="shared" ca="1" si="190"/>
        <v>112</v>
      </c>
      <c r="K841" s="183">
        <v>1808</v>
      </c>
      <c r="L841" s="183">
        <v>900</v>
      </c>
      <c r="M841" s="183">
        <v>1192</v>
      </c>
      <c r="N841" s="183">
        <v>614</v>
      </c>
      <c r="O841" s="183">
        <v>1334</v>
      </c>
      <c r="P841" s="183">
        <v>777</v>
      </c>
      <c r="Q841" s="329">
        <f t="shared" ca="1" si="191"/>
        <v>4334</v>
      </c>
      <c r="R841" s="183">
        <f t="shared" ca="1" si="192"/>
        <v>2291</v>
      </c>
      <c r="S841" s="183">
        <v>43</v>
      </c>
      <c r="T841" s="183">
        <v>41</v>
      </c>
      <c r="U841" s="183">
        <v>71</v>
      </c>
      <c r="V841" s="183">
        <v>56</v>
      </c>
      <c r="W841" s="183">
        <v>57</v>
      </c>
      <c r="X841" s="183">
        <v>50</v>
      </c>
      <c r="Y841" s="183">
        <f t="shared" ca="1" si="193"/>
        <v>171</v>
      </c>
      <c r="Z841" s="183">
        <f t="shared" ca="1" si="194"/>
        <v>147</v>
      </c>
      <c r="AA841" s="14"/>
    </row>
    <row r="842" spans="1:27" ht="15" customHeight="1" x14ac:dyDescent="0.25">
      <c r="A842" s="183"/>
      <c r="B842" s="183" t="s">
        <v>786</v>
      </c>
      <c r="C842" s="183">
        <v>12</v>
      </c>
      <c r="D842" s="183" t="s">
        <v>787</v>
      </c>
      <c r="E842" s="183" t="s">
        <v>934</v>
      </c>
      <c r="F842" s="183">
        <v>29</v>
      </c>
      <c r="G842" s="183">
        <v>10</v>
      </c>
      <c r="H842" s="183">
        <v>8</v>
      </c>
      <c r="I842" s="183">
        <v>3</v>
      </c>
      <c r="J842" s="183">
        <f t="shared" ca="1" si="190"/>
        <v>21</v>
      </c>
      <c r="K842" s="183">
        <v>319</v>
      </c>
      <c r="L842" s="183">
        <v>146</v>
      </c>
      <c r="M842" s="183">
        <v>198</v>
      </c>
      <c r="N842" s="183">
        <v>102</v>
      </c>
      <c r="O842" s="183">
        <v>75</v>
      </c>
      <c r="P842" s="183">
        <v>42</v>
      </c>
      <c r="Q842" s="329">
        <f t="shared" ca="1" si="191"/>
        <v>592</v>
      </c>
      <c r="R842" s="183">
        <f t="shared" ca="1" si="192"/>
        <v>290</v>
      </c>
      <c r="S842" s="183">
        <v>10</v>
      </c>
      <c r="T842" s="183">
        <v>9</v>
      </c>
      <c r="U842" s="183">
        <v>15</v>
      </c>
      <c r="V842" s="183">
        <v>11</v>
      </c>
      <c r="W842" s="183">
        <v>6</v>
      </c>
      <c r="X842" s="183">
        <v>4</v>
      </c>
      <c r="Y842" s="183">
        <f t="shared" ca="1" si="193"/>
        <v>31</v>
      </c>
      <c r="Z842" s="183">
        <f t="shared" ca="1" si="194"/>
        <v>24</v>
      </c>
      <c r="AA842" s="14"/>
    </row>
    <row r="843" spans="1:27" ht="15" customHeight="1" x14ac:dyDescent="0.25">
      <c r="A843" s="183"/>
      <c r="B843" s="183" t="s">
        <v>786</v>
      </c>
      <c r="C843" s="183">
        <v>5</v>
      </c>
      <c r="D843" s="183" t="s">
        <v>787</v>
      </c>
      <c r="E843" s="183" t="s">
        <v>935</v>
      </c>
      <c r="F843" s="183">
        <v>15</v>
      </c>
      <c r="G843" s="183">
        <v>11</v>
      </c>
      <c r="H843" s="183"/>
      <c r="I843" s="183"/>
      <c r="J843" s="183">
        <f t="shared" ca="1" si="190"/>
        <v>11</v>
      </c>
      <c r="K843" s="183">
        <v>283</v>
      </c>
      <c r="L843" s="183">
        <v>126</v>
      </c>
      <c r="M843" s="183"/>
      <c r="N843" s="183"/>
      <c r="O843" s="183"/>
      <c r="P843" s="183"/>
      <c r="Q843" s="329">
        <f t="shared" ca="1" si="191"/>
        <v>283</v>
      </c>
      <c r="R843" s="183">
        <f t="shared" ca="1" si="192"/>
        <v>126</v>
      </c>
      <c r="S843" s="183">
        <v>13</v>
      </c>
      <c r="T843" s="183">
        <v>11</v>
      </c>
      <c r="U843" s="183"/>
      <c r="V843" s="183"/>
      <c r="W843" s="183"/>
      <c r="X843" s="183"/>
      <c r="Y843" s="183">
        <f t="shared" ca="1" si="193"/>
        <v>13</v>
      </c>
      <c r="Z843" s="183">
        <f t="shared" ca="1" si="194"/>
        <v>11</v>
      </c>
      <c r="AA843" s="14"/>
    </row>
    <row r="844" spans="1:27" ht="15" customHeight="1" x14ac:dyDescent="0.25">
      <c r="A844" s="183"/>
      <c r="B844" s="183" t="s">
        <v>786</v>
      </c>
      <c r="C844" s="183">
        <v>12</v>
      </c>
      <c r="D844" s="183" t="s">
        <v>787</v>
      </c>
      <c r="E844" s="183" t="s">
        <v>936</v>
      </c>
      <c r="F844" s="183">
        <v>9</v>
      </c>
      <c r="G844" s="183">
        <v>30</v>
      </c>
      <c r="H844" s="183">
        <v>11</v>
      </c>
      <c r="I844" s="183">
        <v>6</v>
      </c>
      <c r="J844" s="183">
        <f t="shared" ca="1" si="190"/>
        <v>47</v>
      </c>
      <c r="K844" s="183">
        <v>1141</v>
      </c>
      <c r="L844" s="183">
        <v>572</v>
      </c>
      <c r="M844" s="183">
        <v>416</v>
      </c>
      <c r="N844" s="183">
        <v>223</v>
      </c>
      <c r="O844" s="183">
        <v>174</v>
      </c>
      <c r="P844" s="183">
        <v>106</v>
      </c>
      <c r="Q844" s="329">
        <f t="shared" ca="1" si="191"/>
        <v>1731</v>
      </c>
      <c r="R844" s="183">
        <f t="shared" ca="1" si="192"/>
        <v>901</v>
      </c>
      <c r="S844" s="183">
        <v>29</v>
      </c>
      <c r="T844" s="183">
        <v>28</v>
      </c>
      <c r="U844" s="183">
        <v>12</v>
      </c>
      <c r="V844" s="183">
        <v>11</v>
      </c>
      <c r="W844" s="183">
        <v>19</v>
      </c>
      <c r="X844" s="183">
        <v>14</v>
      </c>
      <c r="Y844" s="183">
        <f t="shared" ca="1" si="193"/>
        <v>60</v>
      </c>
      <c r="Z844" s="183">
        <f t="shared" ca="1" si="194"/>
        <v>53</v>
      </c>
      <c r="AA844" s="14"/>
    </row>
    <row r="845" spans="1:27" ht="15.75" customHeight="1" x14ac:dyDescent="0.25">
      <c r="A845" s="183"/>
      <c r="B845" s="183" t="s">
        <v>786</v>
      </c>
      <c r="C845" s="183">
        <v>12</v>
      </c>
      <c r="D845" s="183" t="s">
        <v>787</v>
      </c>
      <c r="E845" s="183" t="s">
        <v>937</v>
      </c>
      <c r="F845" s="183">
        <v>5</v>
      </c>
      <c r="G845" s="183">
        <v>65</v>
      </c>
      <c r="H845" s="183">
        <v>47</v>
      </c>
      <c r="I845" s="183">
        <v>11</v>
      </c>
      <c r="J845" s="183">
        <f t="shared" ca="1" si="190"/>
        <v>123</v>
      </c>
      <c r="K845" s="183">
        <v>2773</v>
      </c>
      <c r="L845" s="183">
        <v>1388</v>
      </c>
      <c r="M845" s="183">
        <v>1629</v>
      </c>
      <c r="N845" s="183">
        <v>807</v>
      </c>
      <c r="O845" s="183">
        <v>297</v>
      </c>
      <c r="P845" s="183">
        <v>164</v>
      </c>
      <c r="Q845" s="329">
        <f t="shared" ca="1" si="191"/>
        <v>4699</v>
      </c>
      <c r="R845" s="183">
        <f t="shared" ca="1" si="192"/>
        <v>2359</v>
      </c>
      <c r="S845" s="183">
        <v>65</v>
      </c>
      <c r="T845" s="183">
        <v>63</v>
      </c>
      <c r="U845" s="183">
        <v>89</v>
      </c>
      <c r="V845" s="183">
        <v>71</v>
      </c>
      <c r="W845" s="183">
        <v>17</v>
      </c>
      <c r="X845" s="183">
        <v>15</v>
      </c>
      <c r="Y845" s="183">
        <f t="shared" ca="1" si="193"/>
        <v>171</v>
      </c>
      <c r="Z845" s="183">
        <f t="shared" ca="1" si="194"/>
        <v>149</v>
      </c>
      <c r="AA845" s="14"/>
    </row>
    <row r="846" spans="1:27" ht="15.75" customHeight="1" x14ac:dyDescent="0.25">
      <c r="A846" s="183"/>
      <c r="B846" s="183" t="s">
        <v>786</v>
      </c>
      <c r="C846" s="183">
        <v>12</v>
      </c>
      <c r="D846" s="183" t="s">
        <v>787</v>
      </c>
      <c r="E846" s="183" t="s">
        <v>938</v>
      </c>
      <c r="F846" s="183">
        <v>10</v>
      </c>
      <c r="G846" s="183">
        <v>56</v>
      </c>
      <c r="H846" s="183">
        <v>42</v>
      </c>
      <c r="I846" s="183">
        <v>9</v>
      </c>
      <c r="J846" s="183">
        <f t="shared" ca="1" si="190"/>
        <v>107</v>
      </c>
      <c r="K846" s="183">
        <v>2296</v>
      </c>
      <c r="L846" s="183">
        <v>1131</v>
      </c>
      <c r="M846" s="183">
        <v>1434</v>
      </c>
      <c r="N846" s="183">
        <v>698</v>
      </c>
      <c r="O846" s="183">
        <v>286</v>
      </c>
      <c r="P846" s="183">
        <v>153</v>
      </c>
      <c r="Q846" s="329">
        <f t="shared" ca="1" si="191"/>
        <v>4016</v>
      </c>
      <c r="R846" s="183">
        <f t="shared" ca="1" si="192"/>
        <v>1982</v>
      </c>
      <c r="S846" s="183">
        <v>56</v>
      </c>
      <c r="T846" s="183">
        <v>55</v>
      </c>
      <c r="U846" s="183">
        <v>77</v>
      </c>
      <c r="V846" s="183">
        <v>60</v>
      </c>
      <c r="W846" s="183">
        <v>24</v>
      </c>
      <c r="X846" s="183">
        <v>21</v>
      </c>
      <c r="Y846" s="183">
        <f t="shared" ca="1" si="193"/>
        <v>157</v>
      </c>
      <c r="Z846" s="183">
        <f t="shared" ca="1" si="194"/>
        <v>136</v>
      </c>
      <c r="AA846" s="14"/>
    </row>
    <row r="847" spans="1:27" ht="15.75" customHeight="1" x14ac:dyDescent="0.25">
      <c r="A847" s="183"/>
      <c r="B847" s="183" t="s">
        <v>786</v>
      </c>
      <c r="C847" s="183">
        <v>12</v>
      </c>
      <c r="D847" s="183" t="s">
        <v>787</v>
      </c>
      <c r="E847" s="183" t="s">
        <v>939</v>
      </c>
      <c r="F847" s="183">
        <v>9</v>
      </c>
      <c r="G847" s="183">
        <v>28</v>
      </c>
      <c r="H847" s="183">
        <v>15</v>
      </c>
      <c r="I847" s="183">
        <v>4</v>
      </c>
      <c r="J847" s="183">
        <f t="shared" ca="1" si="190"/>
        <v>47</v>
      </c>
      <c r="K847" s="183">
        <v>938</v>
      </c>
      <c r="L847" s="183">
        <v>482</v>
      </c>
      <c r="M847" s="183">
        <v>365</v>
      </c>
      <c r="N847" s="183">
        <v>199</v>
      </c>
      <c r="O847" s="183">
        <v>98</v>
      </c>
      <c r="P847" s="183">
        <v>63</v>
      </c>
      <c r="Q847" s="329">
        <f t="shared" ca="1" si="191"/>
        <v>1401</v>
      </c>
      <c r="R847" s="183">
        <f t="shared" ca="1" si="192"/>
        <v>744</v>
      </c>
      <c r="S847" s="183">
        <v>28</v>
      </c>
      <c r="T847" s="183">
        <v>28</v>
      </c>
      <c r="U847" s="183">
        <v>34</v>
      </c>
      <c r="V847" s="183">
        <v>28</v>
      </c>
      <c r="W847" s="183">
        <v>9</v>
      </c>
      <c r="X847" s="183">
        <v>8</v>
      </c>
      <c r="Y847" s="183">
        <f t="shared" ca="1" si="193"/>
        <v>71</v>
      </c>
      <c r="Z847" s="183">
        <f t="shared" ca="1" si="194"/>
        <v>64</v>
      </c>
      <c r="AA847" s="14"/>
    </row>
    <row r="848" spans="1:27" s="39" customFormat="1" ht="15" customHeight="1" x14ac:dyDescent="0.25">
      <c r="A848" s="183"/>
      <c r="B848" s="183" t="s">
        <v>786</v>
      </c>
      <c r="C848" s="183">
        <v>12</v>
      </c>
      <c r="D848" s="183" t="s">
        <v>787</v>
      </c>
      <c r="E848" s="183" t="s">
        <v>940</v>
      </c>
      <c r="F848" s="183">
        <v>6</v>
      </c>
      <c r="G848" s="183">
        <v>18</v>
      </c>
      <c r="H848" s="183">
        <v>12</v>
      </c>
      <c r="I848" s="183">
        <v>5</v>
      </c>
      <c r="J848" s="183">
        <f t="shared" ca="1" si="190"/>
        <v>35</v>
      </c>
      <c r="K848" s="183">
        <v>624</v>
      </c>
      <c r="L848" s="183">
        <v>333</v>
      </c>
      <c r="M848" s="183">
        <v>386</v>
      </c>
      <c r="N848" s="183">
        <v>237</v>
      </c>
      <c r="O848" s="183">
        <v>133</v>
      </c>
      <c r="P848" s="183">
        <v>88</v>
      </c>
      <c r="Q848" s="329">
        <f t="shared" ca="1" si="191"/>
        <v>1143</v>
      </c>
      <c r="R848" s="183">
        <f t="shared" ca="1" si="192"/>
        <v>658</v>
      </c>
      <c r="S848" s="183">
        <v>19</v>
      </c>
      <c r="T848" s="183">
        <v>17</v>
      </c>
      <c r="U848" s="183">
        <v>27</v>
      </c>
      <c r="V848" s="183">
        <v>20</v>
      </c>
      <c r="W848" s="183">
        <v>5</v>
      </c>
      <c r="X848" s="183">
        <v>4</v>
      </c>
      <c r="Y848" s="183">
        <f t="shared" ca="1" si="193"/>
        <v>51</v>
      </c>
      <c r="Z848" s="183">
        <f t="shared" ca="1" si="194"/>
        <v>41</v>
      </c>
      <c r="AA848" s="14"/>
    </row>
    <row r="849" spans="1:27" ht="15" customHeight="1" x14ac:dyDescent="0.25">
      <c r="A849" s="182" t="s">
        <v>223</v>
      </c>
      <c r="B849" s="14"/>
      <c r="C849" s="14">
        <f t="shared" ref="C849:Z849" ca="1" si="195">INDIRECT(ADDRESS(825,COLUMN()))+INDIRECT(ADDRESS(826,COLUMN()))+INDIRECT(ADDRESS(827,COLUMN()))+INDIRECT(ADDRESS(828,COLUMN()))+INDIRECT(ADDRESS(829,COLUMN()))+INDIRECT(ADDRESS(830,COLUMN()))+INDIRECT(ADDRESS(831,COLUMN()))+INDIRECT(ADDRESS(832,COLUMN()))+INDIRECT(ADDRESS(833,COLUMN()))+INDIRECT(ADDRESS(834,COLUMN()))+INDIRECT(ADDRESS(835,COLUMN()))+INDIRECT(ADDRESS(836,COLUMN()))+INDIRECT(ADDRESS(837,COLUMN()))+INDIRECT(ADDRESS(838,COLUMN()))+INDIRECT(ADDRESS(839,COLUMN()))+INDIRECT(ADDRESS(840,COLUMN()))+INDIRECT(ADDRESS(841,COLUMN()))+INDIRECT(ADDRESS(842,COLUMN()))+INDIRECT(ADDRESS(843,COLUMN()))+INDIRECT(ADDRESS(844,COLUMN()))+INDIRECT(ADDRESS(845,COLUMN()))+INDIRECT(ADDRESS(846,COLUMN()))+INDIRECT(ADDRESS(847,COLUMN()))+INDIRECT(ADDRESS(848,COLUMN()))</f>
        <v>274</v>
      </c>
      <c r="D849" s="14" t="e">
        <f t="shared" ca="1" si="195"/>
        <v>#VALUE!</v>
      </c>
      <c r="E849" s="14" t="e">
        <f t="shared" ca="1" si="195"/>
        <v>#VALUE!</v>
      </c>
      <c r="F849" s="14">
        <f t="shared" ca="1" si="195"/>
        <v>386</v>
      </c>
      <c r="G849" s="14">
        <f t="shared" ca="1" si="195"/>
        <v>797</v>
      </c>
      <c r="H849" s="14">
        <f t="shared" ca="1" si="195"/>
        <v>516</v>
      </c>
      <c r="I849" s="14">
        <f t="shared" ca="1" si="195"/>
        <v>212</v>
      </c>
      <c r="J849" s="14">
        <f t="shared" ca="1" si="195"/>
        <v>1525</v>
      </c>
      <c r="K849" s="14">
        <f t="shared" ca="1" si="195"/>
        <v>31358</v>
      </c>
      <c r="L849" s="14">
        <f t="shared" ca="1" si="195"/>
        <v>15429</v>
      </c>
      <c r="M849" s="14">
        <f t="shared" ca="1" si="195"/>
        <v>17644</v>
      </c>
      <c r="N849" s="14">
        <f t="shared" ca="1" si="195"/>
        <v>8701</v>
      </c>
      <c r="O849" s="14">
        <f t="shared" ca="1" si="195"/>
        <v>6465</v>
      </c>
      <c r="P849" s="14">
        <f t="shared" ca="1" si="195"/>
        <v>3715</v>
      </c>
      <c r="Q849" s="320">
        <f t="shared" ca="1" si="195"/>
        <v>55467</v>
      </c>
      <c r="R849" s="14">
        <f t="shared" ca="1" si="195"/>
        <v>27845</v>
      </c>
      <c r="S849" s="14">
        <f t="shared" ca="1" si="195"/>
        <v>806</v>
      </c>
      <c r="T849" s="14">
        <f t="shared" ca="1" si="195"/>
        <v>786</v>
      </c>
      <c r="U849" s="14">
        <f t="shared" ca="1" si="195"/>
        <v>1057</v>
      </c>
      <c r="V849" s="14">
        <f t="shared" ca="1" si="195"/>
        <v>834</v>
      </c>
      <c r="W849" s="14">
        <f t="shared" ca="1" si="195"/>
        <v>354</v>
      </c>
      <c r="X849" s="14">
        <f t="shared" ca="1" si="195"/>
        <v>292</v>
      </c>
      <c r="Y849" s="14">
        <f t="shared" ca="1" si="195"/>
        <v>2217</v>
      </c>
      <c r="Z849" s="14">
        <f t="shared" ca="1" si="195"/>
        <v>1912</v>
      </c>
      <c r="AA849" s="14"/>
    </row>
    <row r="850" spans="1:27" ht="15" customHeight="1" x14ac:dyDescent="0.25">
      <c r="A850" s="182" t="s">
        <v>224</v>
      </c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320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5" customHeight="1" x14ac:dyDescent="0.25">
      <c r="A851" s="182" t="s">
        <v>225</v>
      </c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320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5" customHeight="1" x14ac:dyDescent="0.25">
      <c r="A852" s="183"/>
      <c r="B852" s="183" t="s">
        <v>786</v>
      </c>
      <c r="C852" s="183">
        <v>12</v>
      </c>
      <c r="D852" s="183" t="s">
        <v>787</v>
      </c>
      <c r="E852" s="183" t="s">
        <v>941</v>
      </c>
      <c r="F852" s="183">
        <v>8</v>
      </c>
      <c r="G852" s="183">
        <v>5</v>
      </c>
      <c r="H852" s="183">
        <v>4</v>
      </c>
      <c r="I852" s="183">
        <v>3</v>
      </c>
      <c r="J852" s="183">
        <f t="shared" ref="J852:J859" ca="1" si="196">INDIRECT(CONCATENATE("G", ROW())) + INDIRECT(CONCATENATE("H", ROW())) + INDIRECT(CONCATENATE("I", ROW()))</f>
        <v>12</v>
      </c>
      <c r="K852" s="183">
        <v>108</v>
      </c>
      <c r="L852" s="183">
        <v>48</v>
      </c>
      <c r="M852" s="183">
        <v>50</v>
      </c>
      <c r="N852" s="183">
        <v>24</v>
      </c>
      <c r="O852" s="183">
        <v>20</v>
      </c>
      <c r="P852" s="183">
        <v>9</v>
      </c>
      <c r="Q852" s="329">
        <f t="shared" ref="Q852:Q859" ca="1" si="197">INDIRECT(CONCATENATE("K", ROW())) + INDIRECT(CONCATENATE("M", ROW())) + INDIRECT(CONCATENATE("O", ROW()))</f>
        <v>178</v>
      </c>
      <c r="R852" s="183">
        <f t="shared" ref="R852:R859" ca="1" si="198">INDIRECT(CONCATENATE("L", ROW())) + INDIRECT(CONCATENATE("N", ROW())) + INDIRECT(CONCATENATE("P", ROW()))</f>
        <v>81</v>
      </c>
      <c r="S852" s="183">
        <v>4</v>
      </c>
      <c r="T852" s="183">
        <v>4</v>
      </c>
      <c r="U852" s="183">
        <v>8</v>
      </c>
      <c r="V852" s="183">
        <v>7</v>
      </c>
      <c r="W852" s="183">
        <v>7</v>
      </c>
      <c r="X852" s="183">
        <v>4</v>
      </c>
      <c r="Y852" s="183">
        <f t="shared" ref="Y852:Y859" ca="1" si="199">INDIRECT(CONCATENATE("S", ROW())) + INDIRECT(CONCATENATE("U", ROW())) + INDIRECT(CONCATENATE("W", ROW()))</f>
        <v>19</v>
      </c>
      <c r="Z852" s="183">
        <f t="shared" ref="Z852:Z859" ca="1" si="200">INDIRECT(CONCATENATE("T", ROW())) + INDIRECT(CONCATENATE("V", ROW())) + INDIRECT(CONCATENATE("X", ROW()))</f>
        <v>15</v>
      </c>
      <c r="AA852" s="14"/>
    </row>
    <row r="853" spans="1:27" ht="15" customHeight="1" x14ac:dyDescent="0.25">
      <c r="A853" s="183"/>
      <c r="B853" s="183" t="s">
        <v>786</v>
      </c>
      <c r="C853" s="183">
        <v>12</v>
      </c>
      <c r="D853" s="183" t="s">
        <v>787</v>
      </c>
      <c r="E853" s="183" t="s">
        <v>942</v>
      </c>
      <c r="F853" s="183">
        <v>10</v>
      </c>
      <c r="G853" s="183">
        <v>4</v>
      </c>
      <c r="H853" s="183">
        <v>4</v>
      </c>
      <c r="I853" s="183">
        <v>3</v>
      </c>
      <c r="J853" s="183">
        <f t="shared" ca="1" si="196"/>
        <v>11</v>
      </c>
      <c r="K853" s="183">
        <v>27</v>
      </c>
      <c r="L853" s="183">
        <v>15</v>
      </c>
      <c r="M853" s="183">
        <v>21</v>
      </c>
      <c r="N853" s="183">
        <v>12</v>
      </c>
      <c r="O853" s="183">
        <v>11</v>
      </c>
      <c r="P853" s="183">
        <v>4</v>
      </c>
      <c r="Q853" s="329">
        <f t="shared" ca="1" si="197"/>
        <v>59</v>
      </c>
      <c r="R853" s="183">
        <f t="shared" ca="1" si="198"/>
        <v>31</v>
      </c>
      <c r="S853" s="183">
        <v>2</v>
      </c>
      <c r="T853" s="183">
        <v>2</v>
      </c>
      <c r="U853" s="183">
        <v>1</v>
      </c>
      <c r="V853" s="183">
        <v>1</v>
      </c>
      <c r="W853" s="183">
        <v>1</v>
      </c>
      <c r="X853" s="183">
        <v>1</v>
      </c>
      <c r="Y853" s="183">
        <f t="shared" ca="1" si="199"/>
        <v>4</v>
      </c>
      <c r="Z853" s="183">
        <f t="shared" ca="1" si="200"/>
        <v>4</v>
      </c>
      <c r="AA853" s="14"/>
    </row>
    <row r="854" spans="1:27" s="39" customFormat="1" ht="17.25" customHeight="1" x14ac:dyDescent="0.25">
      <c r="A854" s="183"/>
      <c r="B854" s="183" t="s">
        <v>786</v>
      </c>
      <c r="C854" s="183">
        <v>12</v>
      </c>
      <c r="D854" s="183" t="s">
        <v>787</v>
      </c>
      <c r="E854" s="183" t="s">
        <v>943</v>
      </c>
      <c r="F854" s="183">
        <v>13</v>
      </c>
      <c r="G854" s="183">
        <v>11</v>
      </c>
      <c r="H854" s="183">
        <v>8</v>
      </c>
      <c r="I854" s="183">
        <v>6</v>
      </c>
      <c r="J854" s="183">
        <f t="shared" ca="1" si="196"/>
        <v>25</v>
      </c>
      <c r="K854" s="183">
        <v>292</v>
      </c>
      <c r="L854" s="183">
        <v>141</v>
      </c>
      <c r="M854" s="183">
        <v>214</v>
      </c>
      <c r="N854" s="183">
        <v>97</v>
      </c>
      <c r="O854" s="183">
        <v>114</v>
      </c>
      <c r="P854" s="183">
        <v>63</v>
      </c>
      <c r="Q854" s="329">
        <f t="shared" ca="1" si="197"/>
        <v>620</v>
      </c>
      <c r="R854" s="183">
        <f t="shared" ca="1" si="198"/>
        <v>301</v>
      </c>
      <c r="S854" s="183">
        <v>9</v>
      </c>
      <c r="T854" s="183">
        <v>9</v>
      </c>
      <c r="U854" s="183">
        <v>24</v>
      </c>
      <c r="V854" s="183">
        <v>19</v>
      </c>
      <c r="W854" s="183">
        <v>4</v>
      </c>
      <c r="X854" s="183">
        <v>4</v>
      </c>
      <c r="Y854" s="183">
        <f t="shared" ca="1" si="199"/>
        <v>37</v>
      </c>
      <c r="Z854" s="183">
        <f t="shared" ca="1" si="200"/>
        <v>32</v>
      </c>
      <c r="AA854" s="14"/>
    </row>
    <row r="855" spans="1:27" ht="15" customHeight="1" x14ac:dyDescent="0.25">
      <c r="A855" s="183"/>
      <c r="B855" s="183" t="s">
        <v>786</v>
      </c>
      <c r="C855" s="183">
        <v>12</v>
      </c>
      <c r="D855" s="183" t="s">
        <v>787</v>
      </c>
      <c r="E855" s="183" t="s">
        <v>944</v>
      </c>
      <c r="F855" s="183">
        <v>10</v>
      </c>
      <c r="G855" s="183">
        <v>5</v>
      </c>
      <c r="H855" s="183">
        <v>4</v>
      </c>
      <c r="I855" s="183">
        <v>2</v>
      </c>
      <c r="J855" s="183">
        <f t="shared" ca="1" si="196"/>
        <v>11</v>
      </c>
      <c r="K855" s="183">
        <v>74</v>
      </c>
      <c r="L855" s="183">
        <v>26</v>
      </c>
      <c r="M855" s="183">
        <v>43</v>
      </c>
      <c r="N855" s="183">
        <v>21</v>
      </c>
      <c r="O855" s="183">
        <v>44</v>
      </c>
      <c r="P855" s="183">
        <v>20</v>
      </c>
      <c r="Q855" s="329">
        <f t="shared" ca="1" si="197"/>
        <v>161</v>
      </c>
      <c r="R855" s="183">
        <f t="shared" ca="1" si="198"/>
        <v>67</v>
      </c>
      <c r="S855" s="183">
        <v>4</v>
      </c>
      <c r="T855" s="183">
        <v>4</v>
      </c>
      <c r="U855" s="183">
        <v>3</v>
      </c>
      <c r="V855" s="183">
        <v>2</v>
      </c>
      <c r="W855" s="183">
        <v>4</v>
      </c>
      <c r="X855" s="183">
        <v>3</v>
      </c>
      <c r="Y855" s="183">
        <f t="shared" ca="1" si="199"/>
        <v>11</v>
      </c>
      <c r="Z855" s="183">
        <f t="shared" ca="1" si="200"/>
        <v>9</v>
      </c>
      <c r="AA855" s="14"/>
    </row>
    <row r="856" spans="1:27" ht="15" customHeight="1" x14ac:dyDescent="0.25">
      <c r="A856" s="183"/>
      <c r="B856" s="183" t="s">
        <v>786</v>
      </c>
      <c r="C856" s="183">
        <v>12</v>
      </c>
      <c r="D856" s="183" t="s">
        <v>787</v>
      </c>
      <c r="E856" s="183" t="s">
        <v>945</v>
      </c>
      <c r="F856" s="183">
        <v>11</v>
      </c>
      <c r="G856" s="183">
        <v>5</v>
      </c>
      <c r="H856" s="183">
        <v>5</v>
      </c>
      <c r="I856" s="183">
        <v>3</v>
      </c>
      <c r="J856" s="183">
        <f t="shared" ca="1" si="196"/>
        <v>13</v>
      </c>
      <c r="K856" s="183">
        <v>63</v>
      </c>
      <c r="L856" s="183">
        <v>30</v>
      </c>
      <c r="M856" s="183">
        <v>63</v>
      </c>
      <c r="N856" s="183">
        <v>28</v>
      </c>
      <c r="O856" s="183">
        <v>35</v>
      </c>
      <c r="P856" s="183">
        <v>19</v>
      </c>
      <c r="Q856" s="329">
        <f t="shared" ca="1" si="197"/>
        <v>161</v>
      </c>
      <c r="R856" s="183">
        <f t="shared" ca="1" si="198"/>
        <v>77</v>
      </c>
      <c r="S856" s="183">
        <v>4</v>
      </c>
      <c r="T856" s="183">
        <v>4</v>
      </c>
      <c r="U856" s="183">
        <v>12</v>
      </c>
      <c r="V856" s="183">
        <v>10</v>
      </c>
      <c r="W856" s="183">
        <v>8</v>
      </c>
      <c r="X856" s="183">
        <v>4</v>
      </c>
      <c r="Y856" s="183">
        <f t="shared" ca="1" si="199"/>
        <v>24</v>
      </c>
      <c r="Z856" s="183">
        <f t="shared" ca="1" si="200"/>
        <v>18</v>
      </c>
      <c r="AA856" s="14"/>
    </row>
    <row r="857" spans="1:27" ht="15" customHeight="1" x14ac:dyDescent="0.25">
      <c r="A857" s="183"/>
      <c r="B857" s="183" t="s">
        <v>786</v>
      </c>
      <c r="C857" s="183">
        <v>5</v>
      </c>
      <c r="D857" s="183" t="s">
        <v>787</v>
      </c>
      <c r="E857" s="183" t="s">
        <v>946</v>
      </c>
      <c r="F857" s="183">
        <v>16</v>
      </c>
      <c r="G857" s="183">
        <v>5</v>
      </c>
      <c r="H857" s="183"/>
      <c r="I857" s="183"/>
      <c r="J857" s="183">
        <f t="shared" ca="1" si="196"/>
        <v>5</v>
      </c>
      <c r="K857" s="183">
        <v>64</v>
      </c>
      <c r="L857" s="183">
        <v>30</v>
      </c>
      <c r="M857" s="183"/>
      <c r="N857" s="183"/>
      <c r="O857" s="183"/>
      <c r="P857" s="183"/>
      <c r="Q857" s="329">
        <f t="shared" ca="1" si="197"/>
        <v>64</v>
      </c>
      <c r="R857" s="183">
        <f t="shared" ca="1" si="198"/>
        <v>30</v>
      </c>
      <c r="S857" s="183">
        <v>8</v>
      </c>
      <c r="T857" s="183">
        <v>6</v>
      </c>
      <c r="U857" s="183"/>
      <c r="V857" s="183"/>
      <c r="W857" s="183"/>
      <c r="X857" s="183"/>
      <c r="Y857" s="183">
        <f t="shared" ca="1" si="199"/>
        <v>8</v>
      </c>
      <c r="Z857" s="183">
        <f t="shared" ca="1" si="200"/>
        <v>6</v>
      </c>
      <c r="AA857" s="14"/>
    </row>
    <row r="858" spans="1:27" ht="15" customHeight="1" x14ac:dyDescent="0.25">
      <c r="A858" s="183"/>
      <c r="B858" s="183" t="s">
        <v>786</v>
      </c>
      <c r="C858" s="183">
        <v>5</v>
      </c>
      <c r="D858" s="183" t="s">
        <v>787</v>
      </c>
      <c r="E858" s="183" t="s">
        <v>947</v>
      </c>
      <c r="F858" s="183">
        <v>15</v>
      </c>
      <c r="G858" s="183">
        <v>3</v>
      </c>
      <c r="H858" s="183"/>
      <c r="I858" s="183"/>
      <c r="J858" s="183">
        <f t="shared" ca="1" si="196"/>
        <v>3</v>
      </c>
      <c r="K858" s="183">
        <v>22</v>
      </c>
      <c r="L858" s="183">
        <v>9</v>
      </c>
      <c r="M858" s="183"/>
      <c r="N858" s="183"/>
      <c r="O858" s="183"/>
      <c r="P858" s="183"/>
      <c r="Q858" s="329">
        <f t="shared" ca="1" si="197"/>
        <v>22</v>
      </c>
      <c r="R858" s="183">
        <f t="shared" ca="1" si="198"/>
        <v>9</v>
      </c>
      <c r="S858" s="183">
        <v>4</v>
      </c>
      <c r="T858" s="183">
        <v>4</v>
      </c>
      <c r="U858" s="183"/>
      <c r="V858" s="183"/>
      <c r="W858" s="183"/>
      <c r="X858" s="183"/>
      <c r="Y858" s="183">
        <f t="shared" ca="1" si="199"/>
        <v>4</v>
      </c>
      <c r="Z858" s="183">
        <f t="shared" ca="1" si="200"/>
        <v>4</v>
      </c>
      <c r="AA858" s="14"/>
    </row>
    <row r="859" spans="1:27" ht="15" customHeight="1" x14ac:dyDescent="0.25">
      <c r="A859" s="183"/>
      <c r="B859" s="183" t="s">
        <v>786</v>
      </c>
      <c r="C859" s="183">
        <v>12</v>
      </c>
      <c r="D859" s="183" t="s">
        <v>787</v>
      </c>
      <c r="E859" s="183" t="s">
        <v>948</v>
      </c>
      <c r="F859" s="183">
        <v>11</v>
      </c>
      <c r="G859" s="183"/>
      <c r="H859" s="183"/>
      <c r="I859" s="183">
        <v>1</v>
      </c>
      <c r="J859" s="183">
        <f t="shared" ca="1" si="196"/>
        <v>1</v>
      </c>
      <c r="K859" s="183"/>
      <c r="L859" s="183"/>
      <c r="M859" s="183"/>
      <c r="N859" s="183"/>
      <c r="O859" s="183">
        <v>6</v>
      </c>
      <c r="P859" s="183">
        <v>4</v>
      </c>
      <c r="Q859" s="329">
        <f t="shared" ca="1" si="197"/>
        <v>6</v>
      </c>
      <c r="R859" s="183">
        <f t="shared" ca="1" si="198"/>
        <v>4</v>
      </c>
      <c r="S859" s="183"/>
      <c r="T859" s="183"/>
      <c r="U859" s="183"/>
      <c r="V859" s="183"/>
      <c r="W859" s="183">
        <v>7</v>
      </c>
      <c r="X859" s="183">
        <v>4</v>
      </c>
      <c r="Y859" s="183">
        <f t="shared" ca="1" si="199"/>
        <v>7</v>
      </c>
      <c r="Z859" s="183">
        <f t="shared" ca="1" si="200"/>
        <v>4</v>
      </c>
      <c r="AA859" s="14"/>
    </row>
    <row r="860" spans="1:27" ht="15" customHeight="1" x14ac:dyDescent="0.25">
      <c r="A860" s="182" t="s">
        <v>229</v>
      </c>
      <c r="B860" s="14"/>
      <c r="C860" s="14">
        <f t="shared" ref="C860:Z860" ca="1" si="201">INDIRECT(ADDRESS(852,COLUMN()))+INDIRECT(ADDRESS(853,COLUMN()))+INDIRECT(ADDRESS(854,COLUMN()))+INDIRECT(ADDRESS(855,COLUMN()))+INDIRECT(ADDRESS(856,COLUMN()))+INDIRECT(ADDRESS(857,COLUMN()))+INDIRECT(ADDRESS(858,COLUMN()))+INDIRECT(ADDRESS(859,COLUMN()))</f>
        <v>82</v>
      </c>
      <c r="D860" s="14" t="e">
        <f t="shared" ca="1" si="201"/>
        <v>#VALUE!</v>
      </c>
      <c r="E860" s="14" t="e">
        <f t="shared" ca="1" si="201"/>
        <v>#VALUE!</v>
      </c>
      <c r="F860" s="14">
        <f t="shared" ca="1" si="201"/>
        <v>94</v>
      </c>
      <c r="G860" s="14">
        <f t="shared" ca="1" si="201"/>
        <v>38</v>
      </c>
      <c r="H860" s="14">
        <f t="shared" ca="1" si="201"/>
        <v>25</v>
      </c>
      <c r="I860" s="14">
        <f t="shared" ca="1" si="201"/>
        <v>18</v>
      </c>
      <c r="J860" s="14">
        <f t="shared" ca="1" si="201"/>
        <v>81</v>
      </c>
      <c r="K860" s="14">
        <f t="shared" ca="1" si="201"/>
        <v>650</v>
      </c>
      <c r="L860" s="14">
        <f t="shared" ca="1" si="201"/>
        <v>299</v>
      </c>
      <c r="M860" s="14">
        <f t="shared" ca="1" si="201"/>
        <v>391</v>
      </c>
      <c r="N860" s="14">
        <f t="shared" ca="1" si="201"/>
        <v>182</v>
      </c>
      <c r="O860" s="14">
        <f t="shared" ca="1" si="201"/>
        <v>230</v>
      </c>
      <c r="P860" s="14">
        <f t="shared" ca="1" si="201"/>
        <v>119</v>
      </c>
      <c r="Q860" s="320">
        <f t="shared" ca="1" si="201"/>
        <v>1271</v>
      </c>
      <c r="R860" s="14">
        <f t="shared" ca="1" si="201"/>
        <v>600</v>
      </c>
      <c r="S860" s="14">
        <f t="shared" ca="1" si="201"/>
        <v>35</v>
      </c>
      <c r="T860" s="14">
        <f t="shared" ca="1" si="201"/>
        <v>33</v>
      </c>
      <c r="U860" s="14">
        <f t="shared" ca="1" si="201"/>
        <v>48</v>
      </c>
      <c r="V860" s="14">
        <f t="shared" ca="1" si="201"/>
        <v>39</v>
      </c>
      <c r="W860" s="14">
        <f t="shared" ca="1" si="201"/>
        <v>31</v>
      </c>
      <c r="X860" s="14">
        <f t="shared" ca="1" si="201"/>
        <v>20</v>
      </c>
      <c r="Y860" s="14">
        <f t="shared" ca="1" si="201"/>
        <v>114</v>
      </c>
      <c r="Z860" s="14">
        <f t="shared" ca="1" si="201"/>
        <v>92</v>
      </c>
      <c r="AA860" s="14"/>
    </row>
    <row r="861" spans="1:27" s="39" customFormat="1" ht="15" customHeight="1" x14ac:dyDescent="0.25">
      <c r="A861" s="182" t="s">
        <v>949</v>
      </c>
      <c r="B861" s="14"/>
      <c r="C861" s="14">
        <f t="shared" ref="C861:Z861" ca="1" si="202">INDIRECT(ADDRESS(825,COLUMN()))+INDIRECT(ADDRESS(826,COLUMN()))+INDIRECT(ADDRESS(827,COLUMN()))+INDIRECT(ADDRESS(828,COLUMN()))+INDIRECT(ADDRESS(829,COLUMN()))+INDIRECT(ADDRESS(830,COLUMN()))+INDIRECT(ADDRESS(831,COLUMN()))+INDIRECT(ADDRESS(832,COLUMN()))+INDIRECT(ADDRESS(833,COLUMN()))+INDIRECT(ADDRESS(834,COLUMN()))+INDIRECT(ADDRESS(835,COLUMN()))+INDIRECT(ADDRESS(836,COLUMN()))+INDIRECT(ADDRESS(837,COLUMN()))+INDIRECT(ADDRESS(838,COLUMN()))+INDIRECT(ADDRESS(839,COLUMN()))+INDIRECT(ADDRESS(840,COLUMN()))+INDIRECT(ADDRESS(841,COLUMN()))+INDIRECT(ADDRESS(842,COLUMN()))+INDIRECT(ADDRESS(843,COLUMN()))+INDIRECT(ADDRESS(844,COLUMN()))+INDIRECT(ADDRESS(845,COLUMN()))+INDIRECT(ADDRESS(846,COLUMN()))+INDIRECT(ADDRESS(847,COLUMN()))+INDIRECT(ADDRESS(848,COLUMN()))+INDIRECT(ADDRESS(852,COLUMN()))+INDIRECT(ADDRESS(853,COLUMN()))+INDIRECT(ADDRESS(854,COLUMN()))+INDIRECT(ADDRESS(855,COLUMN()))+INDIRECT(ADDRESS(856,COLUMN()))+INDIRECT(ADDRESS(857,COLUMN()))+INDIRECT(ADDRESS(858,COLUMN()))+INDIRECT(ADDRESS(859,COLUMN()))</f>
        <v>356</v>
      </c>
      <c r="D861" s="14" t="e">
        <f t="shared" ca="1" si="202"/>
        <v>#VALUE!</v>
      </c>
      <c r="E861" s="14" t="e">
        <f t="shared" ca="1" si="202"/>
        <v>#VALUE!</v>
      </c>
      <c r="F861" s="14">
        <f t="shared" ca="1" si="202"/>
        <v>480</v>
      </c>
      <c r="G861" s="14">
        <f t="shared" ca="1" si="202"/>
        <v>835</v>
      </c>
      <c r="H861" s="14">
        <f t="shared" ca="1" si="202"/>
        <v>541</v>
      </c>
      <c r="I861" s="14">
        <f t="shared" ca="1" si="202"/>
        <v>230</v>
      </c>
      <c r="J861" s="14">
        <f t="shared" ca="1" si="202"/>
        <v>1606</v>
      </c>
      <c r="K861" s="14">
        <f t="shared" ca="1" si="202"/>
        <v>32008</v>
      </c>
      <c r="L861" s="14">
        <f t="shared" ca="1" si="202"/>
        <v>15728</v>
      </c>
      <c r="M861" s="14">
        <f t="shared" ca="1" si="202"/>
        <v>18035</v>
      </c>
      <c r="N861" s="14">
        <f t="shared" ca="1" si="202"/>
        <v>8883</v>
      </c>
      <c r="O861" s="14">
        <f t="shared" ca="1" si="202"/>
        <v>6695</v>
      </c>
      <c r="P861" s="14">
        <f t="shared" ca="1" si="202"/>
        <v>3834</v>
      </c>
      <c r="Q861" s="320">
        <f t="shared" ca="1" si="202"/>
        <v>56738</v>
      </c>
      <c r="R861" s="14">
        <f t="shared" ca="1" si="202"/>
        <v>28445</v>
      </c>
      <c r="S861" s="14">
        <f t="shared" ca="1" si="202"/>
        <v>841</v>
      </c>
      <c r="T861" s="14">
        <f t="shared" ca="1" si="202"/>
        <v>819</v>
      </c>
      <c r="U861" s="14">
        <f t="shared" ca="1" si="202"/>
        <v>1105</v>
      </c>
      <c r="V861" s="14">
        <f t="shared" ca="1" si="202"/>
        <v>873</v>
      </c>
      <c r="W861" s="14">
        <f t="shared" ca="1" si="202"/>
        <v>385</v>
      </c>
      <c r="X861" s="14">
        <f t="shared" ca="1" si="202"/>
        <v>312</v>
      </c>
      <c r="Y861" s="14">
        <f t="shared" ca="1" si="202"/>
        <v>2331</v>
      </c>
      <c r="Z861" s="14">
        <f t="shared" ca="1" si="202"/>
        <v>2004</v>
      </c>
      <c r="AA861" s="14"/>
    </row>
    <row r="862" spans="1:27" ht="15" customHeight="1" x14ac:dyDescent="0.25">
      <c r="A862" s="182" t="s">
        <v>224</v>
      </c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320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5" customHeight="1" x14ac:dyDescent="0.25">
      <c r="A863" s="182" t="s">
        <v>950</v>
      </c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320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5" customHeight="1" x14ac:dyDescent="0.25">
      <c r="A864" s="182" t="s">
        <v>188</v>
      </c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320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5" customHeight="1" x14ac:dyDescent="0.25">
      <c r="A865" s="183"/>
      <c r="B865" s="183" t="s">
        <v>786</v>
      </c>
      <c r="C865" s="183">
        <v>12</v>
      </c>
      <c r="D865" s="183" t="s">
        <v>787</v>
      </c>
      <c r="E865" s="183" t="s">
        <v>951</v>
      </c>
      <c r="F865" s="183">
        <v>1</v>
      </c>
      <c r="G865" s="183">
        <v>27</v>
      </c>
      <c r="H865" s="183">
        <v>27</v>
      </c>
      <c r="I865" s="183">
        <v>18</v>
      </c>
      <c r="J865" s="183">
        <f t="shared" ref="J865:J890" ca="1" si="203">INDIRECT(CONCATENATE("G", ROW())) + INDIRECT(CONCATENATE("H", ROW())) + INDIRECT(CONCATENATE("I", ROW()))</f>
        <v>72</v>
      </c>
      <c r="K865" s="183">
        <v>1576</v>
      </c>
      <c r="L865" s="183">
        <v>692</v>
      </c>
      <c r="M865" s="183">
        <v>1389</v>
      </c>
      <c r="N865" s="183">
        <v>638</v>
      </c>
      <c r="O865" s="183">
        <v>713</v>
      </c>
      <c r="P865" s="183">
        <v>355</v>
      </c>
      <c r="Q865" s="329">
        <f t="shared" ref="Q865:Q890" ca="1" si="204">INDIRECT(CONCATENATE("K", ROW())) + INDIRECT(CONCATENATE("M", ROW())) + INDIRECT(CONCATENATE("O", ROW()))</f>
        <v>3678</v>
      </c>
      <c r="R865" s="183">
        <f t="shared" ref="R865:R890" ca="1" si="205">INDIRECT(CONCATENATE("L", ROW())) + INDIRECT(CONCATENATE("N", ROW())) + INDIRECT(CONCATENATE("P", ROW()))</f>
        <v>1685</v>
      </c>
      <c r="S865" s="183">
        <v>27</v>
      </c>
      <c r="T865" s="183">
        <v>26</v>
      </c>
      <c r="U865" s="183">
        <v>72</v>
      </c>
      <c r="V865" s="183">
        <v>46</v>
      </c>
      <c r="W865" s="183">
        <v>19</v>
      </c>
      <c r="X865" s="183">
        <v>12</v>
      </c>
      <c r="Y865" s="183">
        <f t="shared" ref="Y865:Y890" ca="1" si="206">INDIRECT(CONCATENATE("S", ROW())) + INDIRECT(CONCATENATE("U", ROW())) + INDIRECT(CONCATENATE("W", ROW()))</f>
        <v>118</v>
      </c>
      <c r="Z865" s="183">
        <f t="shared" ref="Z865:Z890" ca="1" si="207">INDIRECT(CONCATENATE("T", ROW())) + INDIRECT(CONCATENATE("V", ROW())) + INDIRECT(CONCATENATE("X", ROW()))</f>
        <v>84</v>
      </c>
      <c r="AA865" s="14"/>
    </row>
    <row r="866" spans="1:27" ht="15" customHeight="1" x14ac:dyDescent="0.25">
      <c r="A866" s="183"/>
      <c r="B866" s="183" t="s">
        <v>786</v>
      </c>
      <c r="C866" s="183">
        <v>12</v>
      </c>
      <c r="D866" s="183" t="s">
        <v>787</v>
      </c>
      <c r="E866" s="183" t="s">
        <v>952</v>
      </c>
      <c r="F866" s="183">
        <v>1</v>
      </c>
      <c r="G866" s="183">
        <v>38</v>
      </c>
      <c r="H866" s="183">
        <v>28</v>
      </c>
      <c r="I866" s="183">
        <v>17</v>
      </c>
      <c r="J866" s="183">
        <f t="shared" ca="1" si="203"/>
        <v>83</v>
      </c>
      <c r="K866" s="183">
        <v>1898</v>
      </c>
      <c r="L866" s="183">
        <v>933</v>
      </c>
      <c r="M866" s="183">
        <v>1114</v>
      </c>
      <c r="N866" s="183">
        <v>572</v>
      </c>
      <c r="O866" s="183">
        <v>530</v>
      </c>
      <c r="P866" s="183">
        <v>294</v>
      </c>
      <c r="Q866" s="329">
        <f t="shared" ca="1" si="204"/>
        <v>3542</v>
      </c>
      <c r="R866" s="183">
        <f t="shared" ca="1" si="205"/>
        <v>1799</v>
      </c>
      <c r="S866" s="183">
        <v>38</v>
      </c>
      <c r="T866" s="183">
        <v>36</v>
      </c>
      <c r="U866" s="183">
        <v>38</v>
      </c>
      <c r="V866" s="183">
        <v>35</v>
      </c>
      <c r="W866" s="183">
        <v>43</v>
      </c>
      <c r="X866" s="183">
        <v>31</v>
      </c>
      <c r="Y866" s="183">
        <f t="shared" ca="1" si="206"/>
        <v>119</v>
      </c>
      <c r="Z866" s="183">
        <f t="shared" ca="1" si="207"/>
        <v>102</v>
      </c>
      <c r="AA866" s="14"/>
    </row>
    <row r="867" spans="1:27" ht="15" customHeight="1" x14ac:dyDescent="0.25">
      <c r="A867" s="183"/>
      <c r="B867" s="183" t="s">
        <v>786</v>
      </c>
      <c r="C867" s="183">
        <v>12</v>
      </c>
      <c r="D867" s="183" t="s">
        <v>787</v>
      </c>
      <c r="E867" s="183" t="s">
        <v>953</v>
      </c>
      <c r="F867" s="183">
        <v>2</v>
      </c>
      <c r="G867" s="183">
        <v>30</v>
      </c>
      <c r="H867" s="183">
        <v>21</v>
      </c>
      <c r="I867" s="183">
        <v>11</v>
      </c>
      <c r="J867" s="183">
        <f t="shared" ca="1" si="203"/>
        <v>62</v>
      </c>
      <c r="K867" s="183">
        <v>1455</v>
      </c>
      <c r="L867" s="183">
        <v>722</v>
      </c>
      <c r="M867" s="183">
        <v>1000</v>
      </c>
      <c r="N867" s="183">
        <v>534</v>
      </c>
      <c r="O867" s="183">
        <v>463</v>
      </c>
      <c r="P867" s="183">
        <v>285</v>
      </c>
      <c r="Q867" s="329">
        <f t="shared" ca="1" si="204"/>
        <v>2918</v>
      </c>
      <c r="R867" s="183">
        <f t="shared" ca="1" si="205"/>
        <v>1541</v>
      </c>
      <c r="S867" s="183">
        <v>30</v>
      </c>
      <c r="T867" s="183">
        <v>30</v>
      </c>
      <c r="U867" s="183">
        <v>41</v>
      </c>
      <c r="V867" s="183">
        <v>31</v>
      </c>
      <c r="W867" s="183">
        <v>24</v>
      </c>
      <c r="X867" s="183">
        <v>17</v>
      </c>
      <c r="Y867" s="183">
        <f t="shared" ca="1" si="206"/>
        <v>95</v>
      </c>
      <c r="Z867" s="183">
        <f t="shared" ca="1" si="207"/>
        <v>78</v>
      </c>
      <c r="AA867" s="14"/>
    </row>
    <row r="868" spans="1:27" ht="15" x14ac:dyDescent="0.25">
      <c r="A868" s="183"/>
      <c r="B868" s="183" t="s">
        <v>786</v>
      </c>
      <c r="C868" s="183">
        <v>12</v>
      </c>
      <c r="D868" s="183" t="s">
        <v>787</v>
      </c>
      <c r="E868" s="183" t="s">
        <v>954</v>
      </c>
      <c r="F868" s="183">
        <v>4</v>
      </c>
      <c r="G868" s="183">
        <v>27</v>
      </c>
      <c r="H868" s="183">
        <v>15</v>
      </c>
      <c r="I868" s="183">
        <v>8</v>
      </c>
      <c r="J868" s="183">
        <f t="shared" ca="1" si="203"/>
        <v>50</v>
      </c>
      <c r="K868" s="183">
        <v>915</v>
      </c>
      <c r="L868" s="183">
        <v>449</v>
      </c>
      <c r="M868" s="183">
        <v>447</v>
      </c>
      <c r="N868" s="183">
        <v>218</v>
      </c>
      <c r="O868" s="183">
        <v>219</v>
      </c>
      <c r="P868" s="183">
        <v>116</v>
      </c>
      <c r="Q868" s="329">
        <f t="shared" ca="1" si="204"/>
        <v>1581</v>
      </c>
      <c r="R868" s="183">
        <f t="shared" ca="1" si="205"/>
        <v>783</v>
      </c>
      <c r="S868" s="183">
        <v>27</v>
      </c>
      <c r="T868" s="183">
        <v>27</v>
      </c>
      <c r="U868" s="183">
        <v>36</v>
      </c>
      <c r="V868" s="183">
        <v>27</v>
      </c>
      <c r="W868" s="183">
        <v>11</v>
      </c>
      <c r="X868" s="183">
        <v>9</v>
      </c>
      <c r="Y868" s="183">
        <f t="shared" ca="1" si="206"/>
        <v>74</v>
      </c>
      <c r="Z868" s="183">
        <f t="shared" ca="1" si="207"/>
        <v>63</v>
      </c>
    </row>
    <row r="869" spans="1:27" ht="15" x14ac:dyDescent="0.25">
      <c r="A869" s="183"/>
      <c r="B869" s="183" t="s">
        <v>786</v>
      </c>
      <c r="C869" s="183">
        <v>12</v>
      </c>
      <c r="D869" s="183" t="s">
        <v>787</v>
      </c>
      <c r="E869" s="183" t="s">
        <v>955</v>
      </c>
      <c r="F869" s="183">
        <v>2</v>
      </c>
      <c r="G869" s="183">
        <v>25</v>
      </c>
      <c r="H869" s="183">
        <v>19</v>
      </c>
      <c r="I869" s="183">
        <v>12</v>
      </c>
      <c r="J869" s="183">
        <f t="shared" ca="1" si="203"/>
        <v>56</v>
      </c>
      <c r="K869" s="183">
        <v>1126</v>
      </c>
      <c r="L869" s="183">
        <v>561</v>
      </c>
      <c r="M869" s="183">
        <v>690</v>
      </c>
      <c r="N869" s="183">
        <v>335</v>
      </c>
      <c r="O869" s="183">
        <v>398</v>
      </c>
      <c r="P869" s="183">
        <v>202</v>
      </c>
      <c r="Q869" s="329">
        <f t="shared" ca="1" si="204"/>
        <v>2214</v>
      </c>
      <c r="R869" s="183">
        <f t="shared" ca="1" si="205"/>
        <v>1098</v>
      </c>
      <c r="S869" s="183">
        <v>25</v>
      </c>
      <c r="T869" s="183">
        <v>24</v>
      </c>
      <c r="U869" s="183">
        <v>33</v>
      </c>
      <c r="V869" s="183">
        <v>23</v>
      </c>
      <c r="W869" s="183">
        <v>30</v>
      </c>
      <c r="X869" s="183">
        <v>30</v>
      </c>
      <c r="Y869" s="183">
        <f t="shared" ca="1" si="206"/>
        <v>88</v>
      </c>
      <c r="Z869" s="183">
        <f t="shared" ca="1" si="207"/>
        <v>77</v>
      </c>
    </row>
    <row r="870" spans="1:27" ht="15" x14ac:dyDescent="0.25">
      <c r="A870" s="183"/>
      <c r="B870" s="183" t="s">
        <v>786</v>
      </c>
      <c r="C870" s="183">
        <v>12</v>
      </c>
      <c r="D870" s="183" t="s">
        <v>787</v>
      </c>
      <c r="E870" s="183" t="s">
        <v>956</v>
      </c>
      <c r="F870" s="183">
        <v>2</v>
      </c>
      <c r="G870" s="183"/>
      <c r="H870" s="183">
        <v>12</v>
      </c>
      <c r="I870" s="183">
        <v>9</v>
      </c>
      <c r="J870" s="183">
        <f t="shared" ca="1" si="203"/>
        <v>21</v>
      </c>
      <c r="K870" s="183"/>
      <c r="L870" s="183"/>
      <c r="M870" s="183">
        <v>469</v>
      </c>
      <c r="N870" s="183">
        <v>142</v>
      </c>
      <c r="O870" s="183">
        <v>274</v>
      </c>
      <c r="P870" s="183">
        <v>92</v>
      </c>
      <c r="Q870" s="329">
        <f t="shared" ca="1" si="204"/>
        <v>743</v>
      </c>
      <c r="R870" s="183">
        <f t="shared" ca="1" si="205"/>
        <v>234</v>
      </c>
      <c r="S870" s="183"/>
      <c r="T870" s="183"/>
      <c r="U870" s="183">
        <v>12</v>
      </c>
      <c r="V870" s="183">
        <v>6</v>
      </c>
      <c r="W870" s="183">
        <v>27</v>
      </c>
      <c r="X870" s="183">
        <v>17</v>
      </c>
      <c r="Y870" s="183">
        <f t="shared" ca="1" si="206"/>
        <v>39</v>
      </c>
      <c r="Z870" s="183">
        <f t="shared" ca="1" si="207"/>
        <v>23</v>
      </c>
    </row>
    <row r="871" spans="1:27" ht="15" x14ac:dyDescent="0.25">
      <c r="A871" s="183"/>
      <c r="B871" s="183" t="s">
        <v>786</v>
      </c>
      <c r="C871" s="183">
        <v>12</v>
      </c>
      <c r="D871" s="183" t="s">
        <v>787</v>
      </c>
      <c r="E871" s="183" t="s">
        <v>957</v>
      </c>
      <c r="F871" s="183">
        <v>2</v>
      </c>
      <c r="G871" s="183">
        <v>26</v>
      </c>
      <c r="H871" s="183">
        <v>18</v>
      </c>
      <c r="I871" s="183">
        <v>8</v>
      </c>
      <c r="J871" s="183">
        <f t="shared" ca="1" si="203"/>
        <v>52</v>
      </c>
      <c r="K871" s="183">
        <v>1175</v>
      </c>
      <c r="L871" s="183">
        <v>594</v>
      </c>
      <c r="M871" s="183">
        <v>647</v>
      </c>
      <c r="N871" s="183">
        <v>318</v>
      </c>
      <c r="O871" s="183">
        <v>206</v>
      </c>
      <c r="P871" s="183">
        <v>105</v>
      </c>
      <c r="Q871" s="329">
        <f t="shared" ca="1" si="204"/>
        <v>2028</v>
      </c>
      <c r="R871" s="183">
        <f t="shared" ca="1" si="205"/>
        <v>1017</v>
      </c>
      <c r="S871" s="183">
        <v>26</v>
      </c>
      <c r="T871" s="183">
        <v>25</v>
      </c>
      <c r="U871" s="183">
        <v>32</v>
      </c>
      <c r="V871" s="183">
        <v>26</v>
      </c>
      <c r="W871" s="183">
        <v>19</v>
      </c>
      <c r="X871" s="183">
        <v>15</v>
      </c>
      <c r="Y871" s="183">
        <f t="shared" ca="1" si="206"/>
        <v>77</v>
      </c>
      <c r="Z871" s="183">
        <f t="shared" ca="1" si="207"/>
        <v>66</v>
      </c>
    </row>
    <row r="872" spans="1:27" ht="15" x14ac:dyDescent="0.25">
      <c r="A872" s="183"/>
      <c r="B872" s="183" t="s">
        <v>786</v>
      </c>
      <c r="C872" s="183">
        <v>9</v>
      </c>
      <c r="D872" s="183" t="s">
        <v>787</v>
      </c>
      <c r="E872" s="183" t="s">
        <v>958</v>
      </c>
      <c r="F872" s="183">
        <v>2</v>
      </c>
      <c r="G872" s="183">
        <v>13</v>
      </c>
      <c r="H872" s="183">
        <v>12</v>
      </c>
      <c r="I872" s="183"/>
      <c r="J872" s="183">
        <f t="shared" ca="1" si="203"/>
        <v>25</v>
      </c>
      <c r="K872" s="183">
        <v>110</v>
      </c>
      <c r="L872" s="183">
        <v>52</v>
      </c>
      <c r="M872" s="183">
        <v>100</v>
      </c>
      <c r="N872" s="183">
        <v>39</v>
      </c>
      <c r="O872" s="183"/>
      <c r="P872" s="183"/>
      <c r="Q872" s="329">
        <f t="shared" ca="1" si="204"/>
        <v>210</v>
      </c>
      <c r="R872" s="183">
        <f t="shared" ca="1" si="205"/>
        <v>91</v>
      </c>
      <c r="S872" s="183">
        <v>28</v>
      </c>
      <c r="T872" s="183">
        <v>22</v>
      </c>
      <c r="U872" s="183">
        <v>30</v>
      </c>
      <c r="V872" s="183">
        <v>17</v>
      </c>
      <c r="W872" s="183"/>
      <c r="X872" s="183"/>
      <c r="Y872" s="183">
        <f t="shared" ca="1" si="206"/>
        <v>58</v>
      </c>
      <c r="Z872" s="183">
        <f t="shared" ca="1" si="207"/>
        <v>39</v>
      </c>
    </row>
    <row r="873" spans="1:27" ht="15" x14ac:dyDescent="0.25">
      <c r="A873" s="183"/>
      <c r="B873" s="183" t="s">
        <v>786</v>
      </c>
      <c r="C873" s="183">
        <v>12</v>
      </c>
      <c r="D873" s="183" t="s">
        <v>787</v>
      </c>
      <c r="E873" s="183" t="s">
        <v>959</v>
      </c>
      <c r="F873" s="183">
        <v>2</v>
      </c>
      <c r="G873" s="183">
        <v>14</v>
      </c>
      <c r="H873" s="183">
        <v>10</v>
      </c>
      <c r="I873" s="183">
        <v>8</v>
      </c>
      <c r="J873" s="183">
        <f t="shared" ca="1" si="203"/>
        <v>32</v>
      </c>
      <c r="K873" s="183">
        <v>130</v>
      </c>
      <c r="L873" s="183">
        <v>51</v>
      </c>
      <c r="M873" s="183">
        <v>94</v>
      </c>
      <c r="N873" s="183">
        <v>42</v>
      </c>
      <c r="O873" s="183">
        <v>60</v>
      </c>
      <c r="P873" s="183">
        <v>30</v>
      </c>
      <c r="Q873" s="329">
        <f t="shared" ca="1" si="204"/>
        <v>284</v>
      </c>
      <c r="R873" s="183">
        <f t="shared" ca="1" si="205"/>
        <v>123</v>
      </c>
      <c r="S873" s="183">
        <v>13</v>
      </c>
      <c r="T873" s="183">
        <v>12</v>
      </c>
      <c r="U873" s="183">
        <v>42</v>
      </c>
      <c r="V873" s="183">
        <v>29</v>
      </c>
      <c r="W873" s="183"/>
      <c r="X873" s="183"/>
      <c r="Y873" s="183">
        <f t="shared" ca="1" si="206"/>
        <v>55</v>
      </c>
      <c r="Z873" s="183">
        <f t="shared" ca="1" si="207"/>
        <v>41</v>
      </c>
    </row>
    <row r="874" spans="1:27" ht="15" x14ac:dyDescent="0.25">
      <c r="A874" s="183"/>
      <c r="B874" s="183" t="s">
        <v>786</v>
      </c>
      <c r="C874" s="183">
        <v>12</v>
      </c>
      <c r="D874" s="183" t="s">
        <v>787</v>
      </c>
      <c r="E874" s="183" t="s">
        <v>960</v>
      </c>
      <c r="F874" s="183">
        <v>1</v>
      </c>
      <c r="G874" s="183">
        <v>22</v>
      </c>
      <c r="H874" s="183">
        <v>17</v>
      </c>
      <c r="I874" s="183">
        <v>9</v>
      </c>
      <c r="J874" s="183">
        <f t="shared" ca="1" si="203"/>
        <v>48</v>
      </c>
      <c r="K874" s="183">
        <v>1088</v>
      </c>
      <c r="L874" s="183">
        <v>506</v>
      </c>
      <c r="M874" s="183">
        <v>744</v>
      </c>
      <c r="N874" s="183">
        <v>353</v>
      </c>
      <c r="O874" s="183">
        <v>330</v>
      </c>
      <c r="P874" s="183">
        <v>161</v>
      </c>
      <c r="Q874" s="329">
        <f t="shared" ca="1" si="204"/>
        <v>2162</v>
      </c>
      <c r="R874" s="183">
        <f t="shared" ca="1" si="205"/>
        <v>1020</v>
      </c>
      <c r="S874" s="183">
        <v>22</v>
      </c>
      <c r="T874" s="183">
        <v>22</v>
      </c>
      <c r="U874" s="183">
        <v>30</v>
      </c>
      <c r="V874" s="183">
        <v>24</v>
      </c>
      <c r="W874" s="183">
        <v>20</v>
      </c>
      <c r="X874" s="183">
        <v>13</v>
      </c>
      <c r="Y874" s="183">
        <f t="shared" ca="1" si="206"/>
        <v>72</v>
      </c>
      <c r="Z874" s="183">
        <f t="shared" ca="1" si="207"/>
        <v>59</v>
      </c>
    </row>
    <row r="875" spans="1:27" ht="15" x14ac:dyDescent="0.25">
      <c r="A875" s="183"/>
      <c r="B875" s="183" t="s">
        <v>786</v>
      </c>
      <c r="C875" s="183">
        <v>12</v>
      </c>
      <c r="D875" s="183" t="s">
        <v>787</v>
      </c>
      <c r="E875" s="183" t="s">
        <v>961</v>
      </c>
      <c r="F875" s="183">
        <v>7</v>
      </c>
      <c r="G875" s="183">
        <v>25</v>
      </c>
      <c r="H875" s="183">
        <v>20</v>
      </c>
      <c r="I875" s="183">
        <v>8</v>
      </c>
      <c r="J875" s="183">
        <f t="shared" ca="1" si="203"/>
        <v>53</v>
      </c>
      <c r="K875" s="183">
        <v>870</v>
      </c>
      <c r="L875" s="183">
        <v>391</v>
      </c>
      <c r="M875" s="183">
        <v>521</v>
      </c>
      <c r="N875" s="183">
        <v>247</v>
      </c>
      <c r="O875" s="183">
        <v>221</v>
      </c>
      <c r="P875" s="183">
        <v>134</v>
      </c>
      <c r="Q875" s="329">
        <f t="shared" ca="1" si="204"/>
        <v>1612</v>
      </c>
      <c r="R875" s="183">
        <f t="shared" ca="1" si="205"/>
        <v>772</v>
      </c>
      <c r="S875" s="183">
        <v>25</v>
      </c>
      <c r="T875" s="183">
        <v>25</v>
      </c>
      <c r="U875" s="183">
        <v>29</v>
      </c>
      <c r="V875" s="183">
        <v>18</v>
      </c>
      <c r="W875" s="183">
        <v>26</v>
      </c>
      <c r="X875" s="183">
        <v>21</v>
      </c>
      <c r="Y875" s="183">
        <f t="shared" ca="1" si="206"/>
        <v>80</v>
      </c>
      <c r="Z875" s="183">
        <f t="shared" ca="1" si="207"/>
        <v>64</v>
      </c>
    </row>
    <row r="876" spans="1:27" ht="15" x14ac:dyDescent="0.25">
      <c r="A876" s="183"/>
      <c r="B876" s="183" t="s">
        <v>786</v>
      </c>
      <c r="C876" s="183">
        <v>12</v>
      </c>
      <c r="D876" s="183" t="s">
        <v>787</v>
      </c>
      <c r="E876" s="183" t="s">
        <v>962</v>
      </c>
      <c r="F876" s="183">
        <v>7</v>
      </c>
      <c r="G876" s="183">
        <v>45</v>
      </c>
      <c r="H876" s="183">
        <v>31</v>
      </c>
      <c r="I876" s="183">
        <v>15</v>
      </c>
      <c r="J876" s="183">
        <f t="shared" ca="1" si="203"/>
        <v>91</v>
      </c>
      <c r="K876" s="183">
        <v>2017</v>
      </c>
      <c r="L876" s="183">
        <v>978</v>
      </c>
      <c r="M876" s="183">
        <v>1089</v>
      </c>
      <c r="N876" s="183">
        <v>524</v>
      </c>
      <c r="O876" s="183">
        <v>445</v>
      </c>
      <c r="P876" s="183">
        <v>232</v>
      </c>
      <c r="Q876" s="329">
        <f t="shared" ca="1" si="204"/>
        <v>3551</v>
      </c>
      <c r="R876" s="183">
        <f t="shared" ca="1" si="205"/>
        <v>1734</v>
      </c>
      <c r="S876" s="183">
        <v>45</v>
      </c>
      <c r="T876" s="183">
        <v>42</v>
      </c>
      <c r="U876" s="183">
        <v>54</v>
      </c>
      <c r="V876" s="183">
        <v>43</v>
      </c>
      <c r="W876" s="183">
        <v>36</v>
      </c>
      <c r="X876" s="183">
        <v>26</v>
      </c>
      <c r="Y876" s="183">
        <f t="shared" ca="1" si="206"/>
        <v>135</v>
      </c>
      <c r="Z876" s="183">
        <f t="shared" ca="1" si="207"/>
        <v>111</v>
      </c>
    </row>
    <row r="877" spans="1:27" ht="15" x14ac:dyDescent="0.25">
      <c r="A877" s="183"/>
      <c r="B877" s="183" t="s">
        <v>786</v>
      </c>
      <c r="C877" s="183">
        <v>12</v>
      </c>
      <c r="D877" s="183" t="s">
        <v>787</v>
      </c>
      <c r="E877" s="183" t="s">
        <v>963</v>
      </c>
      <c r="F877" s="183">
        <v>11</v>
      </c>
      <c r="G877" s="183">
        <v>20</v>
      </c>
      <c r="H877" s="183">
        <v>12</v>
      </c>
      <c r="I877" s="183">
        <v>6</v>
      </c>
      <c r="J877" s="183">
        <f t="shared" ca="1" si="203"/>
        <v>38</v>
      </c>
      <c r="K877" s="183">
        <v>838</v>
      </c>
      <c r="L877" s="183">
        <v>398</v>
      </c>
      <c r="M877" s="183">
        <v>447</v>
      </c>
      <c r="N877" s="183">
        <v>226</v>
      </c>
      <c r="O877" s="183">
        <v>203</v>
      </c>
      <c r="P877" s="183">
        <v>110</v>
      </c>
      <c r="Q877" s="329">
        <f t="shared" ca="1" si="204"/>
        <v>1488</v>
      </c>
      <c r="R877" s="183">
        <f t="shared" ca="1" si="205"/>
        <v>734</v>
      </c>
      <c r="S877" s="183">
        <v>20</v>
      </c>
      <c r="T877" s="183">
        <v>20</v>
      </c>
      <c r="U877" s="183">
        <v>28</v>
      </c>
      <c r="V877" s="183">
        <v>23</v>
      </c>
      <c r="W877" s="183">
        <v>15</v>
      </c>
      <c r="X877" s="183">
        <v>14</v>
      </c>
      <c r="Y877" s="183">
        <f t="shared" ca="1" si="206"/>
        <v>63</v>
      </c>
      <c r="Z877" s="183">
        <f t="shared" ca="1" si="207"/>
        <v>57</v>
      </c>
    </row>
    <row r="878" spans="1:27" ht="15" x14ac:dyDescent="0.25">
      <c r="A878" s="183"/>
      <c r="B878" s="183" t="s">
        <v>786</v>
      </c>
      <c r="C878" s="183">
        <v>12</v>
      </c>
      <c r="D878" s="183" t="s">
        <v>787</v>
      </c>
      <c r="E878" s="183" t="s">
        <v>964</v>
      </c>
      <c r="F878" s="183">
        <v>4</v>
      </c>
      <c r="G878" s="183">
        <v>11</v>
      </c>
      <c r="H878" s="183">
        <v>6</v>
      </c>
      <c r="I878" s="183">
        <v>4</v>
      </c>
      <c r="J878" s="183">
        <f t="shared" ca="1" si="203"/>
        <v>21</v>
      </c>
      <c r="K878" s="183">
        <v>69</v>
      </c>
      <c r="L878" s="183">
        <v>31</v>
      </c>
      <c r="M878" s="183">
        <v>45</v>
      </c>
      <c r="N878" s="183">
        <v>18</v>
      </c>
      <c r="O878" s="183">
        <v>16</v>
      </c>
      <c r="P878" s="183">
        <v>4</v>
      </c>
      <c r="Q878" s="329">
        <f t="shared" ca="1" si="204"/>
        <v>130</v>
      </c>
      <c r="R878" s="183">
        <f t="shared" ca="1" si="205"/>
        <v>53</v>
      </c>
      <c r="S878" s="183">
        <v>14</v>
      </c>
      <c r="T878" s="183">
        <v>13</v>
      </c>
      <c r="U878" s="183">
        <v>20</v>
      </c>
      <c r="V878" s="183">
        <v>15</v>
      </c>
      <c r="W878" s="183">
        <v>2</v>
      </c>
      <c r="X878" s="183">
        <v>2</v>
      </c>
      <c r="Y878" s="183">
        <f t="shared" ca="1" si="206"/>
        <v>36</v>
      </c>
      <c r="Z878" s="183">
        <f t="shared" ca="1" si="207"/>
        <v>30</v>
      </c>
    </row>
    <row r="879" spans="1:27" ht="15" x14ac:dyDescent="0.25">
      <c r="A879" s="183"/>
      <c r="B879" s="183" t="s">
        <v>786</v>
      </c>
      <c r="C879" s="183">
        <v>5</v>
      </c>
      <c r="D879" s="183" t="s">
        <v>787</v>
      </c>
      <c r="E879" s="183" t="s">
        <v>965</v>
      </c>
      <c r="F879" s="183">
        <v>2</v>
      </c>
      <c r="G879" s="183">
        <v>10</v>
      </c>
      <c r="H879" s="183"/>
      <c r="I879" s="183"/>
      <c r="J879" s="183">
        <f t="shared" ca="1" si="203"/>
        <v>10</v>
      </c>
      <c r="K879" s="183">
        <v>371</v>
      </c>
      <c r="L879" s="183">
        <v>168</v>
      </c>
      <c r="M879" s="183"/>
      <c r="N879" s="183"/>
      <c r="O879" s="183"/>
      <c r="P879" s="183"/>
      <c r="Q879" s="329">
        <f t="shared" ca="1" si="204"/>
        <v>371</v>
      </c>
      <c r="R879" s="183">
        <f t="shared" ca="1" si="205"/>
        <v>168</v>
      </c>
      <c r="S879" s="183">
        <v>12</v>
      </c>
      <c r="T879" s="183">
        <v>11</v>
      </c>
      <c r="U879" s="183"/>
      <c r="V879" s="183"/>
      <c r="W879" s="183"/>
      <c r="X879" s="183"/>
      <c r="Y879" s="183">
        <f t="shared" ca="1" si="206"/>
        <v>12</v>
      </c>
      <c r="Z879" s="183">
        <f t="shared" ca="1" si="207"/>
        <v>11</v>
      </c>
    </row>
    <row r="880" spans="1:27" ht="15" x14ac:dyDescent="0.25">
      <c r="A880" s="183"/>
      <c r="B880" s="183" t="s">
        <v>786</v>
      </c>
      <c r="C880" s="183">
        <v>12</v>
      </c>
      <c r="D880" s="183" t="s">
        <v>787</v>
      </c>
      <c r="E880" s="183" t="s">
        <v>966</v>
      </c>
      <c r="F880" s="183">
        <v>7</v>
      </c>
      <c r="G880" s="183"/>
      <c r="H880" s="183">
        <v>3</v>
      </c>
      <c r="I880" s="183">
        <v>4</v>
      </c>
      <c r="J880" s="183">
        <f t="shared" ca="1" si="203"/>
        <v>7</v>
      </c>
      <c r="K880" s="183"/>
      <c r="L880" s="183"/>
      <c r="M880" s="183">
        <v>8</v>
      </c>
      <c r="N880" s="183">
        <v>4</v>
      </c>
      <c r="O880" s="183">
        <v>62</v>
      </c>
      <c r="P880" s="183">
        <v>29</v>
      </c>
      <c r="Q880" s="329">
        <f t="shared" ca="1" si="204"/>
        <v>70</v>
      </c>
      <c r="R880" s="183">
        <f t="shared" ca="1" si="205"/>
        <v>33</v>
      </c>
      <c r="S880" s="183"/>
      <c r="T880" s="183"/>
      <c r="U880" s="183"/>
      <c r="V880" s="183"/>
      <c r="W880" s="183">
        <v>12</v>
      </c>
      <c r="X880" s="183">
        <v>11</v>
      </c>
      <c r="Y880" s="183">
        <f t="shared" ca="1" si="206"/>
        <v>12</v>
      </c>
      <c r="Z880" s="183">
        <f t="shared" ca="1" si="207"/>
        <v>11</v>
      </c>
    </row>
    <row r="881" spans="1:26" ht="15" x14ac:dyDescent="0.25">
      <c r="A881" s="183"/>
      <c r="B881" s="183" t="s">
        <v>786</v>
      </c>
      <c r="C881" s="183">
        <v>12</v>
      </c>
      <c r="D881" s="183" t="s">
        <v>787</v>
      </c>
      <c r="E881" s="183" t="s">
        <v>967</v>
      </c>
      <c r="F881" s="183">
        <v>1</v>
      </c>
      <c r="G881" s="183"/>
      <c r="H881" s="183"/>
      <c r="I881" s="183">
        <v>7</v>
      </c>
      <c r="J881" s="183">
        <f t="shared" ca="1" si="203"/>
        <v>7</v>
      </c>
      <c r="K881" s="183"/>
      <c r="L881" s="183"/>
      <c r="M881" s="183"/>
      <c r="N881" s="183"/>
      <c r="O881" s="183">
        <v>224</v>
      </c>
      <c r="P881" s="183">
        <v>156</v>
      </c>
      <c r="Q881" s="329">
        <f t="shared" ca="1" si="204"/>
        <v>224</v>
      </c>
      <c r="R881" s="183">
        <f t="shared" ca="1" si="205"/>
        <v>156</v>
      </c>
      <c r="S881" s="183"/>
      <c r="T881" s="183"/>
      <c r="U881" s="183"/>
      <c r="V881" s="183"/>
      <c r="W881" s="183">
        <v>14</v>
      </c>
      <c r="X881" s="183">
        <v>12</v>
      </c>
      <c r="Y881" s="183">
        <f t="shared" ca="1" si="206"/>
        <v>14</v>
      </c>
      <c r="Z881" s="183">
        <f t="shared" ca="1" si="207"/>
        <v>12</v>
      </c>
    </row>
    <row r="882" spans="1:26" ht="15" x14ac:dyDescent="0.25">
      <c r="A882" s="183"/>
      <c r="B882" s="183" t="s">
        <v>786</v>
      </c>
      <c r="C882" s="183">
        <v>12</v>
      </c>
      <c r="D882" s="183" t="s">
        <v>787</v>
      </c>
      <c r="E882" s="183" t="s">
        <v>968</v>
      </c>
      <c r="F882" s="183">
        <v>2</v>
      </c>
      <c r="G882" s="183"/>
      <c r="H882" s="183"/>
      <c r="I882" s="183">
        <v>15</v>
      </c>
      <c r="J882" s="183">
        <f t="shared" ca="1" si="203"/>
        <v>15</v>
      </c>
      <c r="K882" s="183"/>
      <c r="L882" s="183"/>
      <c r="M882" s="183"/>
      <c r="N882" s="183"/>
      <c r="O882" s="183">
        <v>293</v>
      </c>
      <c r="P882" s="183">
        <v>168</v>
      </c>
      <c r="Q882" s="329">
        <f t="shared" ca="1" si="204"/>
        <v>293</v>
      </c>
      <c r="R882" s="183">
        <f t="shared" ca="1" si="205"/>
        <v>168</v>
      </c>
      <c r="S882" s="183"/>
      <c r="T882" s="183"/>
      <c r="U882" s="183"/>
      <c r="V882" s="183"/>
      <c r="W882" s="183">
        <v>21</v>
      </c>
      <c r="X882" s="183">
        <v>16</v>
      </c>
      <c r="Y882" s="183">
        <f t="shared" ca="1" si="206"/>
        <v>21</v>
      </c>
      <c r="Z882" s="183">
        <f t="shared" ca="1" si="207"/>
        <v>16</v>
      </c>
    </row>
    <row r="883" spans="1:26" ht="15" x14ac:dyDescent="0.25">
      <c r="A883" s="183"/>
      <c r="B883" s="183" t="s">
        <v>786</v>
      </c>
      <c r="C883" s="183">
        <v>12</v>
      </c>
      <c r="D883" s="183" t="s">
        <v>787</v>
      </c>
      <c r="E883" s="183" t="s">
        <v>969</v>
      </c>
      <c r="F883" s="183">
        <v>3</v>
      </c>
      <c r="G883" s="183">
        <v>2</v>
      </c>
      <c r="H883" s="183">
        <v>10</v>
      </c>
      <c r="I883" s="183">
        <v>8</v>
      </c>
      <c r="J883" s="183">
        <f t="shared" ca="1" si="203"/>
        <v>20</v>
      </c>
      <c r="K883" s="183">
        <v>46</v>
      </c>
      <c r="L883" s="183">
        <v>10</v>
      </c>
      <c r="M883" s="183">
        <v>249</v>
      </c>
      <c r="N883" s="183">
        <v>45</v>
      </c>
      <c r="O883" s="183">
        <v>181</v>
      </c>
      <c r="P883" s="183">
        <v>52</v>
      </c>
      <c r="Q883" s="329">
        <f t="shared" ca="1" si="204"/>
        <v>476</v>
      </c>
      <c r="R883" s="183">
        <f t="shared" ca="1" si="205"/>
        <v>107</v>
      </c>
      <c r="S883" s="183">
        <v>2</v>
      </c>
      <c r="T883" s="183">
        <v>2</v>
      </c>
      <c r="U883" s="183">
        <v>13</v>
      </c>
      <c r="V883" s="183">
        <v>3</v>
      </c>
      <c r="W883" s="183">
        <v>30</v>
      </c>
      <c r="X883" s="183">
        <v>21</v>
      </c>
      <c r="Y883" s="183">
        <f t="shared" ca="1" si="206"/>
        <v>45</v>
      </c>
      <c r="Z883" s="183">
        <f t="shared" ca="1" si="207"/>
        <v>26</v>
      </c>
    </row>
    <row r="884" spans="1:26" ht="15" x14ac:dyDescent="0.25">
      <c r="A884" s="183"/>
      <c r="B884" s="183" t="s">
        <v>786</v>
      </c>
      <c r="C884" s="183">
        <v>12</v>
      </c>
      <c r="D884" s="183" t="s">
        <v>787</v>
      </c>
      <c r="E884" s="183" t="s">
        <v>970</v>
      </c>
      <c r="F884" s="183">
        <v>1</v>
      </c>
      <c r="G884" s="183">
        <v>21</v>
      </c>
      <c r="H884" s="183">
        <v>19</v>
      </c>
      <c r="I884" s="183">
        <v>8</v>
      </c>
      <c r="J884" s="183">
        <f t="shared" ca="1" si="203"/>
        <v>48</v>
      </c>
      <c r="K884" s="183">
        <v>912</v>
      </c>
      <c r="L884" s="183">
        <v>451</v>
      </c>
      <c r="M884" s="183">
        <v>745</v>
      </c>
      <c r="N884" s="183">
        <v>389</v>
      </c>
      <c r="O884" s="183">
        <v>324</v>
      </c>
      <c r="P884" s="183">
        <v>183</v>
      </c>
      <c r="Q884" s="329">
        <f t="shared" ca="1" si="204"/>
        <v>1981</v>
      </c>
      <c r="R884" s="183">
        <f t="shared" ca="1" si="205"/>
        <v>1023</v>
      </c>
      <c r="S884" s="183">
        <v>21</v>
      </c>
      <c r="T884" s="183">
        <v>21</v>
      </c>
      <c r="U884" s="183">
        <v>44</v>
      </c>
      <c r="V884" s="183">
        <v>35</v>
      </c>
      <c r="W884" s="183">
        <v>14</v>
      </c>
      <c r="X884" s="183">
        <v>13</v>
      </c>
      <c r="Y884" s="183">
        <f t="shared" ca="1" si="206"/>
        <v>79</v>
      </c>
      <c r="Z884" s="183">
        <f t="shared" ca="1" si="207"/>
        <v>69</v>
      </c>
    </row>
    <row r="885" spans="1:26" ht="15" x14ac:dyDescent="0.25">
      <c r="A885" s="183"/>
      <c r="B885" s="183" t="s">
        <v>786</v>
      </c>
      <c r="C885" s="183">
        <v>12</v>
      </c>
      <c r="D885" s="183" t="s">
        <v>787</v>
      </c>
      <c r="E885" s="183" t="s">
        <v>971</v>
      </c>
      <c r="F885" s="183"/>
      <c r="G885" s="183">
        <v>15</v>
      </c>
      <c r="H885" s="183">
        <v>8</v>
      </c>
      <c r="I885" s="183">
        <v>3</v>
      </c>
      <c r="J885" s="183">
        <f t="shared" ca="1" si="203"/>
        <v>26</v>
      </c>
      <c r="K885" s="183">
        <v>514</v>
      </c>
      <c r="L885" s="183">
        <v>269</v>
      </c>
      <c r="M885" s="183">
        <v>243</v>
      </c>
      <c r="N885" s="183">
        <v>124</v>
      </c>
      <c r="O885" s="183">
        <v>58</v>
      </c>
      <c r="P885" s="183">
        <v>34</v>
      </c>
      <c r="Q885" s="329">
        <f t="shared" ca="1" si="204"/>
        <v>815</v>
      </c>
      <c r="R885" s="183">
        <f t="shared" ca="1" si="205"/>
        <v>427</v>
      </c>
      <c r="S885" s="183">
        <v>22</v>
      </c>
      <c r="T885" s="183">
        <v>21</v>
      </c>
      <c r="U885" s="183">
        <v>20</v>
      </c>
      <c r="V885" s="183">
        <v>11</v>
      </c>
      <c r="W885" s="183">
        <v>13</v>
      </c>
      <c r="X885" s="183">
        <v>12</v>
      </c>
      <c r="Y885" s="183">
        <f t="shared" ca="1" si="206"/>
        <v>55</v>
      </c>
      <c r="Z885" s="183">
        <f t="shared" ca="1" si="207"/>
        <v>44</v>
      </c>
    </row>
    <row r="886" spans="1:26" ht="15" x14ac:dyDescent="0.25">
      <c r="A886" s="183"/>
      <c r="B886" s="183" t="s">
        <v>786</v>
      </c>
      <c r="C886" s="183">
        <v>12</v>
      </c>
      <c r="D886" s="183" t="s">
        <v>787</v>
      </c>
      <c r="E886" s="183" t="s">
        <v>972</v>
      </c>
      <c r="F886" s="183"/>
      <c r="G886" s="183">
        <v>43</v>
      </c>
      <c r="H886" s="183">
        <v>28</v>
      </c>
      <c r="I886" s="183">
        <v>8</v>
      </c>
      <c r="J886" s="183">
        <f t="shared" ca="1" si="203"/>
        <v>79</v>
      </c>
      <c r="K886" s="183">
        <v>1164</v>
      </c>
      <c r="L886" s="183">
        <v>725</v>
      </c>
      <c r="M886" s="183">
        <v>950</v>
      </c>
      <c r="N886" s="183">
        <v>597</v>
      </c>
      <c r="O886" s="183">
        <v>261</v>
      </c>
      <c r="P886" s="183">
        <v>168</v>
      </c>
      <c r="Q886" s="329">
        <f t="shared" ca="1" si="204"/>
        <v>2375</v>
      </c>
      <c r="R886" s="183">
        <f t="shared" ca="1" si="205"/>
        <v>1490</v>
      </c>
      <c r="S886" s="183">
        <v>85</v>
      </c>
      <c r="T886" s="183">
        <v>85</v>
      </c>
      <c r="U886" s="183">
        <v>63</v>
      </c>
      <c r="V886" s="183">
        <v>54</v>
      </c>
      <c r="W886" s="183">
        <v>12</v>
      </c>
      <c r="X886" s="183">
        <v>9</v>
      </c>
      <c r="Y886" s="183">
        <f t="shared" ca="1" si="206"/>
        <v>160</v>
      </c>
      <c r="Z886" s="183">
        <f t="shared" ca="1" si="207"/>
        <v>148</v>
      </c>
    </row>
    <row r="887" spans="1:26" ht="15" x14ac:dyDescent="0.25">
      <c r="A887" s="183"/>
      <c r="B887" s="183" t="s">
        <v>786</v>
      </c>
      <c r="C887" s="183">
        <v>12</v>
      </c>
      <c r="D887" s="183" t="s">
        <v>787</v>
      </c>
      <c r="E887" s="183" t="s">
        <v>973</v>
      </c>
      <c r="F887" s="183"/>
      <c r="G887" s="183">
        <v>7</v>
      </c>
      <c r="H887" s="183">
        <v>15</v>
      </c>
      <c r="I887" s="183"/>
      <c r="J887" s="183">
        <f t="shared" ca="1" si="203"/>
        <v>22</v>
      </c>
      <c r="K887" s="183">
        <v>221</v>
      </c>
      <c r="L887" s="183">
        <v>155</v>
      </c>
      <c r="M887" s="183">
        <v>420</v>
      </c>
      <c r="N887" s="183">
        <v>242</v>
      </c>
      <c r="O887" s="183"/>
      <c r="P887" s="183"/>
      <c r="Q887" s="329">
        <f t="shared" ca="1" si="204"/>
        <v>641</v>
      </c>
      <c r="R887" s="183">
        <f t="shared" ca="1" si="205"/>
        <v>397</v>
      </c>
      <c r="S887" s="183">
        <v>7</v>
      </c>
      <c r="T887" s="183">
        <v>7</v>
      </c>
      <c r="U887" s="183">
        <v>30</v>
      </c>
      <c r="V887" s="183">
        <v>28</v>
      </c>
      <c r="W887" s="183"/>
      <c r="X887" s="183"/>
      <c r="Y887" s="183">
        <f t="shared" ca="1" si="206"/>
        <v>37</v>
      </c>
      <c r="Z887" s="183">
        <f t="shared" ca="1" si="207"/>
        <v>35</v>
      </c>
    </row>
    <row r="888" spans="1:26" ht="15" x14ac:dyDescent="0.25">
      <c r="A888" s="183"/>
      <c r="B888" s="183" t="s">
        <v>786</v>
      </c>
      <c r="C888" s="183">
        <v>12</v>
      </c>
      <c r="D888" s="183" t="s">
        <v>787</v>
      </c>
      <c r="E888" s="183" t="s">
        <v>974</v>
      </c>
      <c r="F888" s="183"/>
      <c r="G888" s="183"/>
      <c r="H888" s="183"/>
      <c r="I888" s="183">
        <v>9</v>
      </c>
      <c r="J888" s="183">
        <f t="shared" ca="1" si="203"/>
        <v>9</v>
      </c>
      <c r="K888" s="183"/>
      <c r="L888" s="183"/>
      <c r="M888" s="183"/>
      <c r="N888" s="183"/>
      <c r="O888" s="183">
        <v>168</v>
      </c>
      <c r="P888" s="183">
        <v>51</v>
      </c>
      <c r="Q888" s="329">
        <f t="shared" ca="1" si="204"/>
        <v>168</v>
      </c>
      <c r="R888" s="183">
        <f t="shared" ca="1" si="205"/>
        <v>51</v>
      </c>
      <c r="S888" s="183"/>
      <c r="T888" s="183"/>
      <c r="U888" s="183"/>
      <c r="V888" s="183"/>
      <c r="W888" s="183">
        <v>10</v>
      </c>
      <c r="X888" s="183">
        <v>8</v>
      </c>
      <c r="Y888" s="183">
        <f t="shared" ca="1" si="206"/>
        <v>10</v>
      </c>
      <c r="Z888" s="183">
        <f t="shared" ca="1" si="207"/>
        <v>8</v>
      </c>
    </row>
    <row r="889" spans="1:26" ht="15" x14ac:dyDescent="0.25">
      <c r="A889" s="183"/>
      <c r="B889" s="183" t="s">
        <v>786</v>
      </c>
      <c r="C889" s="183">
        <v>12</v>
      </c>
      <c r="D889" s="183" t="s">
        <v>787</v>
      </c>
      <c r="E889" s="183" t="s">
        <v>975</v>
      </c>
      <c r="F889" s="183">
        <v>1</v>
      </c>
      <c r="G889" s="183"/>
      <c r="H889" s="183"/>
      <c r="I889" s="183">
        <v>8</v>
      </c>
      <c r="J889" s="183">
        <f t="shared" ca="1" si="203"/>
        <v>8</v>
      </c>
      <c r="K889" s="183"/>
      <c r="L889" s="183"/>
      <c r="M889" s="183"/>
      <c r="N889" s="183"/>
      <c r="O889" s="183">
        <v>136</v>
      </c>
      <c r="P889" s="183">
        <v>13</v>
      </c>
      <c r="Q889" s="329">
        <f t="shared" ca="1" si="204"/>
        <v>136</v>
      </c>
      <c r="R889" s="183">
        <f t="shared" ca="1" si="205"/>
        <v>13</v>
      </c>
      <c r="S889" s="183"/>
      <c r="T889" s="183"/>
      <c r="U889" s="183"/>
      <c r="V889" s="183"/>
      <c r="W889" s="183">
        <v>10</v>
      </c>
      <c r="X889" s="183">
        <v>7</v>
      </c>
      <c r="Y889" s="183">
        <f t="shared" ca="1" si="206"/>
        <v>10</v>
      </c>
      <c r="Z889" s="183">
        <f t="shared" ca="1" si="207"/>
        <v>7</v>
      </c>
    </row>
    <row r="890" spans="1:26" ht="15" x14ac:dyDescent="0.25">
      <c r="A890" s="183"/>
      <c r="B890" s="183" t="s">
        <v>786</v>
      </c>
      <c r="C890" s="183">
        <v>12</v>
      </c>
      <c r="D890" s="183" t="s">
        <v>787</v>
      </c>
      <c r="E890" s="183" t="s">
        <v>976</v>
      </c>
      <c r="F890" s="183">
        <v>1</v>
      </c>
      <c r="G890" s="183"/>
      <c r="H890" s="183">
        <v>2</v>
      </c>
      <c r="I890" s="183">
        <v>14</v>
      </c>
      <c r="J890" s="183">
        <f t="shared" ca="1" si="203"/>
        <v>16</v>
      </c>
      <c r="K890" s="183"/>
      <c r="L890" s="183"/>
      <c r="M890" s="183">
        <v>63</v>
      </c>
      <c r="N890" s="183">
        <v>34</v>
      </c>
      <c r="O890" s="183">
        <v>398</v>
      </c>
      <c r="P890" s="183">
        <v>205</v>
      </c>
      <c r="Q890" s="329">
        <f t="shared" ca="1" si="204"/>
        <v>461</v>
      </c>
      <c r="R890" s="183">
        <f t="shared" ca="1" si="205"/>
        <v>239</v>
      </c>
      <c r="S890" s="183"/>
      <c r="T890" s="183"/>
      <c r="U890" s="183"/>
      <c r="V890" s="183"/>
      <c r="W890" s="183">
        <v>36</v>
      </c>
      <c r="X890" s="183">
        <v>29</v>
      </c>
      <c r="Y890" s="183">
        <f t="shared" ca="1" si="206"/>
        <v>36</v>
      </c>
      <c r="Z890" s="183">
        <f t="shared" ca="1" si="207"/>
        <v>29</v>
      </c>
    </row>
    <row r="891" spans="1:26" ht="15" x14ac:dyDescent="0.25">
      <c r="A891" s="182" t="s">
        <v>223</v>
      </c>
      <c r="C891">
        <f t="shared" ref="C891:Z891" ca="1" si="208">INDIRECT(ADDRESS(865,COLUMN()))+INDIRECT(ADDRESS(866,COLUMN()))+INDIRECT(ADDRESS(867,COLUMN()))+INDIRECT(ADDRESS(868,COLUMN()))+INDIRECT(ADDRESS(869,COLUMN()))+INDIRECT(ADDRESS(870,COLUMN()))+INDIRECT(ADDRESS(871,COLUMN()))+INDIRECT(ADDRESS(872,COLUMN()))+INDIRECT(ADDRESS(873,COLUMN()))+INDIRECT(ADDRESS(874,COLUMN()))+INDIRECT(ADDRESS(875,COLUMN()))+INDIRECT(ADDRESS(876,COLUMN()))+INDIRECT(ADDRESS(877,COLUMN()))+INDIRECT(ADDRESS(878,COLUMN()))+INDIRECT(ADDRESS(879,COLUMN()))+INDIRECT(ADDRESS(880,COLUMN()))+INDIRECT(ADDRESS(881,COLUMN()))+INDIRECT(ADDRESS(882,COLUMN()))+INDIRECT(ADDRESS(883,COLUMN()))+INDIRECT(ADDRESS(884,COLUMN()))+INDIRECT(ADDRESS(885,COLUMN()))+INDIRECT(ADDRESS(886,COLUMN()))+INDIRECT(ADDRESS(887,COLUMN()))+INDIRECT(ADDRESS(888,COLUMN()))+INDIRECT(ADDRESS(889,COLUMN()))+INDIRECT(ADDRESS(890,COLUMN()))</f>
        <v>302</v>
      </c>
      <c r="D891" t="e">
        <f t="shared" ca="1" si="208"/>
        <v>#VALUE!</v>
      </c>
      <c r="E891" t="e">
        <f t="shared" ca="1" si="208"/>
        <v>#VALUE!</v>
      </c>
      <c r="F891">
        <f t="shared" ca="1" si="208"/>
        <v>66</v>
      </c>
      <c r="G891">
        <f t="shared" ca="1" si="208"/>
        <v>421</v>
      </c>
      <c r="H891">
        <f t="shared" ca="1" si="208"/>
        <v>333</v>
      </c>
      <c r="I891">
        <f t="shared" ca="1" si="208"/>
        <v>217</v>
      </c>
      <c r="J891">
        <f t="shared" ca="1" si="208"/>
        <v>971</v>
      </c>
      <c r="K891">
        <f t="shared" ca="1" si="208"/>
        <v>16495</v>
      </c>
      <c r="L891">
        <f t="shared" ca="1" si="208"/>
        <v>8136</v>
      </c>
      <c r="M891">
        <f t="shared" ca="1" si="208"/>
        <v>11474</v>
      </c>
      <c r="N891">
        <f t="shared" ca="1" si="208"/>
        <v>5641</v>
      </c>
      <c r="O891">
        <f t="shared" ca="1" si="208"/>
        <v>6183</v>
      </c>
      <c r="P891">
        <f t="shared" ca="1" si="208"/>
        <v>3179</v>
      </c>
      <c r="Q891" s="330">
        <f t="shared" ca="1" si="208"/>
        <v>34152</v>
      </c>
      <c r="R891">
        <f t="shared" ca="1" si="208"/>
        <v>16956</v>
      </c>
      <c r="S891">
        <f t="shared" ca="1" si="208"/>
        <v>489</v>
      </c>
      <c r="T891">
        <f t="shared" ca="1" si="208"/>
        <v>471</v>
      </c>
      <c r="U891">
        <f t="shared" ca="1" si="208"/>
        <v>667</v>
      </c>
      <c r="V891">
        <f t="shared" ca="1" si="208"/>
        <v>494</v>
      </c>
      <c r="W891">
        <f t="shared" ca="1" si="208"/>
        <v>444</v>
      </c>
      <c r="X891">
        <f t="shared" ca="1" si="208"/>
        <v>345</v>
      </c>
      <c r="Y891">
        <f t="shared" ca="1" si="208"/>
        <v>1600</v>
      </c>
      <c r="Z891">
        <f t="shared" ca="1" si="208"/>
        <v>1310</v>
      </c>
    </row>
    <row r="892" spans="1:26" ht="15" x14ac:dyDescent="0.25">
      <c r="A892" s="182" t="s">
        <v>224</v>
      </c>
    </row>
    <row r="893" spans="1:26" ht="15" x14ac:dyDescent="0.25">
      <c r="A893" s="182" t="s">
        <v>225</v>
      </c>
    </row>
    <row r="894" spans="1:26" ht="15" x14ac:dyDescent="0.25">
      <c r="A894" s="183"/>
      <c r="B894" s="183" t="s">
        <v>786</v>
      </c>
      <c r="C894" s="183">
        <v>12</v>
      </c>
      <c r="D894" s="183" t="s">
        <v>787</v>
      </c>
      <c r="E894" s="183" t="s">
        <v>977</v>
      </c>
      <c r="F894" s="183">
        <v>4</v>
      </c>
      <c r="G894" s="183">
        <v>7</v>
      </c>
      <c r="H894" s="183">
        <v>5</v>
      </c>
      <c r="I894" s="183">
        <v>3</v>
      </c>
      <c r="J894" s="183">
        <f t="shared" ref="J894:J917" ca="1" si="209">INDIRECT(CONCATENATE("G", ROW())) + INDIRECT(CONCATENATE("H", ROW())) + INDIRECT(CONCATENATE("I", ROW()))</f>
        <v>15</v>
      </c>
      <c r="K894" s="183">
        <v>85</v>
      </c>
      <c r="L894" s="183">
        <v>52</v>
      </c>
      <c r="M894" s="183">
        <v>60</v>
      </c>
      <c r="N894" s="183">
        <v>31</v>
      </c>
      <c r="O894" s="183">
        <v>30</v>
      </c>
      <c r="P894" s="183">
        <v>17</v>
      </c>
      <c r="Q894" s="329">
        <f t="shared" ref="Q894:Q917" ca="1" si="210">INDIRECT(CONCATENATE("K", ROW())) + INDIRECT(CONCATENATE("M", ROW())) + INDIRECT(CONCATENATE("O", ROW()))</f>
        <v>175</v>
      </c>
      <c r="R894" s="183">
        <f t="shared" ref="R894:R917" ca="1" si="211">INDIRECT(CONCATENATE("L", ROW())) + INDIRECT(CONCATENATE("N", ROW())) + INDIRECT(CONCATENATE("P", ROW()))</f>
        <v>100</v>
      </c>
      <c r="S894" s="183">
        <v>4</v>
      </c>
      <c r="T894" s="183">
        <v>4</v>
      </c>
      <c r="U894" s="183">
        <v>2</v>
      </c>
      <c r="V894" s="183">
        <v>2</v>
      </c>
      <c r="W894" s="183">
        <v>7</v>
      </c>
      <c r="X894" s="183">
        <v>4</v>
      </c>
      <c r="Y894" s="183">
        <f t="shared" ref="Y894:Y917" ca="1" si="212">INDIRECT(CONCATENATE("S", ROW())) + INDIRECT(CONCATENATE("U", ROW())) + INDIRECT(CONCATENATE("W", ROW()))</f>
        <v>13</v>
      </c>
      <c r="Z894" s="183">
        <f t="shared" ref="Z894:Z917" ca="1" si="213">INDIRECT(CONCATENATE("T", ROW())) + INDIRECT(CONCATENATE("V", ROW())) + INDIRECT(CONCATENATE("X", ROW()))</f>
        <v>10</v>
      </c>
    </row>
    <row r="895" spans="1:26" ht="15" x14ac:dyDescent="0.25">
      <c r="A895" s="183"/>
      <c r="B895" s="183" t="s">
        <v>786</v>
      </c>
      <c r="C895" s="183">
        <v>12</v>
      </c>
      <c r="D895" s="183" t="s">
        <v>787</v>
      </c>
      <c r="E895" s="183" t="s">
        <v>978</v>
      </c>
      <c r="F895" s="183">
        <v>3</v>
      </c>
      <c r="G895" s="183"/>
      <c r="H895" s="183">
        <v>5</v>
      </c>
      <c r="I895" s="183">
        <v>5</v>
      </c>
      <c r="J895" s="183">
        <f t="shared" ca="1" si="209"/>
        <v>10</v>
      </c>
      <c r="K895" s="183"/>
      <c r="L895" s="183"/>
      <c r="M895" s="183">
        <v>117</v>
      </c>
      <c r="N895" s="183">
        <v>55</v>
      </c>
      <c r="O895" s="183">
        <v>144</v>
      </c>
      <c r="P895" s="183">
        <v>74</v>
      </c>
      <c r="Q895" s="329">
        <f t="shared" ca="1" si="210"/>
        <v>261</v>
      </c>
      <c r="R895" s="183">
        <f t="shared" ca="1" si="211"/>
        <v>129</v>
      </c>
      <c r="S895" s="183"/>
      <c r="T895" s="183"/>
      <c r="U895" s="183">
        <v>8</v>
      </c>
      <c r="V895" s="183">
        <v>7</v>
      </c>
      <c r="W895" s="183">
        <v>4</v>
      </c>
      <c r="X895" s="183">
        <v>3</v>
      </c>
      <c r="Y895" s="183">
        <f t="shared" ca="1" si="212"/>
        <v>12</v>
      </c>
      <c r="Z895" s="183">
        <f t="shared" ca="1" si="213"/>
        <v>10</v>
      </c>
    </row>
    <row r="896" spans="1:26" ht="15" x14ac:dyDescent="0.25">
      <c r="A896" s="183"/>
      <c r="B896" s="183" t="s">
        <v>786</v>
      </c>
      <c r="C896" s="183">
        <v>12</v>
      </c>
      <c r="D896" s="183" t="s">
        <v>787</v>
      </c>
      <c r="E896" s="183" t="s">
        <v>979</v>
      </c>
      <c r="F896" s="183">
        <v>3</v>
      </c>
      <c r="G896" s="183">
        <v>5</v>
      </c>
      <c r="H896" s="183">
        <v>4</v>
      </c>
      <c r="I896" s="183">
        <v>3</v>
      </c>
      <c r="J896" s="183">
        <f t="shared" ca="1" si="209"/>
        <v>12</v>
      </c>
      <c r="K896" s="183">
        <v>66</v>
      </c>
      <c r="L896" s="183">
        <v>35</v>
      </c>
      <c r="M896" s="183">
        <v>63</v>
      </c>
      <c r="N896" s="183">
        <v>36</v>
      </c>
      <c r="O896" s="183">
        <v>64</v>
      </c>
      <c r="P896" s="183">
        <v>36</v>
      </c>
      <c r="Q896" s="329">
        <f t="shared" ca="1" si="210"/>
        <v>193</v>
      </c>
      <c r="R896" s="183">
        <f t="shared" ca="1" si="211"/>
        <v>107</v>
      </c>
      <c r="S896" s="183">
        <v>5</v>
      </c>
      <c r="T896" s="183">
        <v>5</v>
      </c>
      <c r="U896" s="183">
        <v>10</v>
      </c>
      <c r="V896" s="183">
        <v>9</v>
      </c>
      <c r="W896" s="183">
        <v>4</v>
      </c>
      <c r="X896" s="183">
        <v>2</v>
      </c>
      <c r="Y896" s="183">
        <f t="shared" ca="1" si="212"/>
        <v>19</v>
      </c>
      <c r="Z896" s="183">
        <f t="shared" ca="1" si="213"/>
        <v>16</v>
      </c>
    </row>
    <row r="897" spans="1:26" ht="15" x14ac:dyDescent="0.25">
      <c r="A897" s="183"/>
      <c r="B897" s="183" t="s">
        <v>786</v>
      </c>
      <c r="C897" s="183">
        <v>12</v>
      </c>
      <c r="D897" s="183" t="s">
        <v>787</v>
      </c>
      <c r="E897" s="183" t="s">
        <v>980</v>
      </c>
      <c r="F897" s="183">
        <v>2</v>
      </c>
      <c r="G897" s="183">
        <v>11</v>
      </c>
      <c r="H897" s="183">
        <v>7</v>
      </c>
      <c r="I897" s="183">
        <v>2</v>
      </c>
      <c r="J897" s="183">
        <f t="shared" ca="1" si="209"/>
        <v>20</v>
      </c>
      <c r="K897" s="183">
        <v>216</v>
      </c>
      <c r="L897" s="183">
        <v>124</v>
      </c>
      <c r="M897" s="183">
        <v>102</v>
      </c>
      <c r="N897" s="183">
        <v>53</v>
      </c>
      <c r="O897" s="183">
        <v>20</v>
      </c>
      <c r="P897" s="183">
        <v>13</v>
      </c>
      <c r="Q897" s="329">
        <f t="shared" ca="1" si="210"/>
        <v>338</v>
      </c>
      <c r="R897" s="183">
        <f t="shared" ca="1" si="211"/>
        <v>190</v>
      </c>
      <c r="S897" s="183">
        <v>5</v>
      </c>
      <c r="T897" s="183">
        <v>5</v>
      </c>
      <c r="U897" s="183">
        <v>11</v>
      </c>
      <c r="V897" s="183">
        <v>7</v>
      </c>
      <c r="W897" s="183">
        <v>6</v>
      </c>
      <c r="X897" s="183">
        <v>5</v>
      </c>
      <c r="Y897" s="183">
        <f t="shared" ca="1" si="212"/>
        <v>22</v>
      </c>
      <c r="Z897" s="183">
        <f t="shared" ca="1" si="213"/>
        <v>17</v>
      </c>
    </row>
    <row r="898" spans="1:26" ht="15" x14ac:dyDescent="0.25">
      <c r="A898" s="183"/>
      <c r="B898" s="183" t="s">
        <v>786</v>
      </c>
      <c r="C898" s="183">
        <v>12</v>
      </c>
      <c r="D898" s="183" t="s">
        <v>787</v>
      </c>
      <c r="E898" s="183" t="s">
        <v>981</v>
      </c>
      <c r="F898" s="183">
        <v>1</v>
      </c>
      <c r="G898" s="183">
        <v>15</v>
      </c>
      <c r="H898" s="183">
        <v>11</v>
      </c>
      <c r="I898" s="183">
        <v>3</v>
      </c>
      <c r="J898" s="183">
        <f t="shared" ca="1" si="209"/>
        <v>29</v>
      </c>
      <c r="K898" s="183">
        <v>389</v>
      </c>
      <c r="L898" s="183">
        <v>189</v>
      </c>
      <c r="M898" s="183">
        <v>236</v>
      </c>
      <c r="N898" s="183">
        <v>116</v>
      </c>
      <c r="O898" s="183">
        <v>77</v>
      </c>
      <c r="P898" s="183">
        <v>32</v>
      </c>
      <c r="Q898" s="329">
        <f t="shared" ca="1" si="210"/>
        <v>702</v>
      </c>
      <c r="R898" s="183">
        <f t="shared" ca="1" si="211"/>
        <v>337</v>
      </c>
      <c r="S898" s="183">
        <v>18</v>
      </c>
      <c r="T898" s="183">
        <v>18</v>
      </c>
      <c r="U898" s="183">
        <v>24</v>
      </c>
      <c r="V898" s="183">
        <v>16</v>
      </c>
      <c r="W898" s="183">
        <v>5</v>
      </c>
      <c r="X898" s="183">
        <v>4</v>
      </c>
      <c r="Y898" s="183">
        <f t="shared" ca="1" si="212"/>
        <v>47</v>
      </c>
      <c r="Z898" s="183">
        <f t="shared" ca="1" si="213"/>
        <v>38</v>
      </c>
    </row>
    <row r="899" spans="1:26" ht="15" x14ac:dyDescent="0.25">
      <c r="A899" s="183"/>
      <c r="B899" s="183" t="s">
        <v>786</v>
      </c>
      <c r="C899" s="183">
        <v>12</v>
      </c>
      <c r="D899" s="183" t="s">
        <v>787</v>
      </c>
      <c r="E899" s="183" t="s">
        <v>982</v>
      </c>
      <c r="F899" s="183">
        <v>2</v>
      </c>
      <c r="G899" s="183">
        <v>7</v>
      </c>
      <c r="H899" s="183">
        <v>5</v>
      </c>
      <c r="I899" s="183">
        <v>3</v>
      </c>
      <c r="J899" s="183">
        <f t="shared" ca="1" si="209"/>
        <v>15</v>
      </c>
      <c r="K899" s="183">
        <v>113</v>
      </c>
      <c r="L899" s="183">
        <v>40</v>
      </c>
      <c r="M899" s="183">
        <v>83</v>
      </c>
      <c r="N899" s="183">
        <v>37</v>
      </c>
      <c r="O899" s="183">
        <v>29</v>
      </c>
      <c r="P899" s="183">
        <v>13</v>
      </c>
      <c r="Q899" s="329">
        <f t="shared" ca="1" si="210"/>
        <v>225</v>
      </c>
      <c r="R899" s="183">
        <f t="shared" ca="1" si="211"/>
        <v>90</v>
      </c>
      <c r="S899" s="183">
        <v>9</v>
      </c>
      <c r="T899" s="183">
        <v>9</v>
      </c>
      <c r="U899" s="183">
        <v>9</v>
      </c>
      <c r="V899" s="183">
        <v>7</v>
      </c>
      <c r="W899" s="183">
        <v>7</v>
      </c>
      <c r="X899" s="183">
        <v>4</v>
      </c>
      <c r="Y899" s="183">
        <f t="shared" ca="1" si="212"/>
        <v>25</v>
      </c>
      <c r="Z899" s="183">
        <f t="shared" ca="1" si="213"/>
        <v>20</v>
      </c>
    </row>
    <row r="900" spans="1:26" ht="15" x14ac:dyDescent="0.25">
      <c r="A900" s="183"/>
      <c r="B900" s="183" t="s">
        <v>786</v>
      </c>
      <c r="C900" s="183">
        <v>12</v>
      </c>
      <c r="D900" s="183" t="s">
        <v>787</v>
      </c>
      <c r="E900" s="183" t="s">
        <v>983</v>
      </c>
      <c r="F900" s="183">
        <v>1</v>
      </c>
      <c r="G900" s="183">
        <v>23</v>
      </c>
      <c r="H900" s="183">
        <v>18</v>
      </c>
      <c r="I900" s="183">
        <v>8</v>
      </c>
      <c r="J900" s="183">
        <f t="shared" ca="1" si="209"/>
        <v>49</v>
      </c>
      <c r="K900" s="183">
        <v>578</v>
      </c>
      <c r="L900" s="183">
        <v>215</v>
      </c>
      <c r="M900" s="183">
        <v>442</v>
      </c>
      <c r="N900" s="183">
        <v>183</v>
      </c>
      <c r="O900" s="183">
        <v>201</v>
      </c>
      <c r="P900" s="183">
        <v>85</v>
      </c>
      <c r="Q900" s="329">
        <f t="shared" ca="1" si="210"/>
        <v>1221</v>
      </c>
      <c r="R900" s="183">
        <f t="shared" ca="1" si="211"/>
        <v>483</v>
      </c>
      <c r="S900" s="183">
        <v>4</v>
      </c>
      <c r="T900" s="183">
        <v>4</v>
      </c>
      <c r="U900" s="183">
        <v>34</v>
      </c>
      <c r="V900" s="183">
        <v>29</v>
      </c>
      <c r="W900" s="183">
        <v>17</v>
      </c>
      <c r="X900" s="183">
        <v>14</v>
      </c>
      <c r="Y900" s="183">
        <f t="shared" ca="1" si="212"/>
        <v>55</v>
      </c>
      <c r="Z900" s="183">
        <f t="shared" ca="1" si="213"/>
        <v>47</v>
      </c>
    </row>
    <row r="901" spans="1:26" ht="15" x14ac:dyDescent="0.25">
      <c r="A901" s="183"/>
      <c r="B901" s="183" t="s">
        <v>786</v>
      </c>
      <c r="C901" s="183">
        <v>12</v>
      </c>
      <c r="D901" s="183" t="s">
        <v>787</v>
      </c>
      <c r="E901" s="183" t="s">
        <v>984</v>
      </c>
      <c r="F901" s="183">
        <v>1</v>
      </c>
      <c r="G901" s="183">
        <v>19</v>
      </c>
      <c r="H901" s="183">
        <v>13</v>
      </c>
      <c r="I901" s="183">
        <v>6</v>
      </c>
      <c r="J901" s="183">
        <f t="shared" ca="1" si="209"/>
        <v>38</v>
      </c>
      <c r="K901" s="183">
        <v>538</v>
      </c>
      <c r="L901" s="183">
        <v>310</v>
      </c>
      <c r="M901" s="183">
        <v>368</v>
      </c>
      <c r="N901" s="183">
        <v>209</v>
      </c>
      <c r="O901" s="183">
        <v>140</v>
      </c>
      <c r="P901" s="183">
        <v>78</v>
      </c>
      <c r="Q901" s="329">
        <f t="shared" ca="1" si="210"/>
        <v>1046</v>
      </c>
      <c r="R901" s="183">
        <f t="shared" ca="1" si="211"/>
        <v>597</v>
      </c>
      <c r="S901" s="183">
        <v>33</v>
      </c>
      <c r="T901" s="183">
        <v>30</v>
      </c>
      <c r="U901" s="183">
        <v>27</v>
      </c>
      <c r="V901" s="183">
        <v>20</v>
      </c>
      <c r="W901" s="183">
        <v>6</v>
      </c>
      <c r="X901" s="183">
        <v>2</v>
      </c>
      <c r="Y901" s="183">
        <f t="shared" ca="1" si="212"/>
        <v>66</v>
      </c>
      <c r="Z901" s="183">
        <f t="shared" ca="1" si="213"/>
        <v>52</v>
      </c>
    </row>
    <row r="902" spans="1:26" ht="15" x14ac:dyDescent="0.25">
      <c r="A902" s="183"/>
      <c r="B902" s="183" t="s">
        <v>786</v>
      </c>
      <c r="C902" s="183">
        <v>12</v>
      </c>
      <c r="D902" s="183" t="s">
        <v>787</v>
      </c>
      <c r="E902" s="183" t="s">
        <v>985</v>
      </c>
      <c r="F902" s="183">
        <v>2</v>
      </c>
      <c r="G902" s="183">
        <v>24</v>
      </c>
      <c r="H902" s="183">
        <v>15</v>
      </c>
      <c r="I902" s="183">
        <v>7</v>
      </c>
      <c r="J902" s="183">
        <f t="shared" ca="1" si="209"/>
        <v>46</v>
      </c>
      <c r="K902" s="183">
        <v>675</v>
      </c>
      <c r="L902" s="183">
        <v>321</v>
      </c>
      <c r="M902" s="183">
        <v>412</v>
      </c>
      <c r="N902" s="183">
        <v>192</v>
      </c>
      <c r="O902" s="183">
        <v>134</v>
      </c>
      <c r="P902" s="183">
        <v>59</v>
      </c>
      <c r="Q902" s="329">
        <f t="shared" ca="1" si="210"/>
        <v>1221</v>
      </c>
      <c r="R902" s="183">
        <f t="shared" ca="1" si="211"/>
        <v>572</v>
      </c>
      <c r="S902" s="183">
        <v>24</v>
      </c>
      <c r="T902" s="183">
        <v>24</v>
      </c>
      <c r="U902" s="183">
        <v>37</v>
      </c>
      <c r="V902" s="183">
        <v>17</v>
      </c>
      <c r="W902" s="183">
        <v>11</v>
      </c>
      <c r="X902" s="183">
        <v>4</v>
      </c>
      <c r="Y902" s="183">
        <f t="shared" ca="1" si="212"/>
        <v>72</v>
      </c>
      <c r="Z902" s="183">
        <f t="shared" ca="1" si="213"/>
        <v>45</v>
      </c>
    </row>
    <row r="903" spans="1:26" ht="15" x14ac:dyDescent="0.25">
      <c r="A903" s="183"/>
      <c r="B903" s="183" t="s">
        <v>786</v>
      </c>
      <c r="C903" s="183">
        <v>5</v>
      </c>
      <c r="D903" s="183" t="s">
        <v>787</v>
      </c>
      <c r="E903" s="183" t="s">
        <v>986</v>
      </c>
      <c r="F903" s="183">
        <v>1</v>
      </c>
      <c r="G903" s="183">
        <v>4</v>
      </c>
      <c r="H903" s="183"/>
      <c r="I903" s="183"/>
      <c r="J903" s="183">
        <f t="shared" ca="1" si="209"/>
        <v>4</v>
      </c>
      <c r="K903" s="183">
        <v>57</v>
      </c>
      <c r="L903" s="183">
        <v>33</v>
      </c>
      <c r="M903" s="183"/>
      <c r="N903" s="183"/>
      <c r="O903" s="183"/>
      <c r="P903" s="183"/>
      <c r="Q903" s="329">
        <f t="shared" ca="1" si="210"/>
        <v>57</v>
      </c>
      <c r="R903" s="183">
        <f t="shared" ca="1" si="211"/>
        <v>33</v>
      </c>
      <c r="S903" s="183">
        <v>4</v>
      </c>
      <c r="T903" s="183">
        <v>4</v>
      </c>
      <c r="U903" s="183"/>
      <c r="V903" s="183"/>
      <c r="W903" s="183"/>
      <c r="X903" s="183"/>
      <c r="Y903" s="183">
        <f t="shared" ca="1" si="212"/>
        <v>4</v>
      </c>
      <c r="Z903" s="183">
        <f t="shared" ca="1" si="213"/>
        <v>4</v>
      </c>
    </row>
    <row r="904" spans="1:26" ht="15" x14ac:dyDescent="0.25">
      <c r="A904" s="183"/>
      <c r="B904" s="183" t="s">
        <v>786</v>
      </c>
      <c r="C904" s="183">
        <v>12</v>
      </c>
      <c r="D904" s="183" t="s">
        <v>787</v>
      </c>
      <c r="E904" s="183" t="s">
        <v>987</v>
      </c>
      <c r="F904" s="183">
        <v>3</v>
      </c>
      <c r="G904" s="183">
        <v>5</v>
      </c>
      <c r="H904" s="183">
        <v>4</v>
      </c>
      <c r="I904" s="183">
        <v>3</v>
      </c>
      <c r="J904" s="183">
        <f t="shared" ca="1" si="209"/>
        <v>12</v>
      </c>
      <c r="K904" s="183">
        <v>94</v>
      </c>
      <c r="L904" s="183">
        <v>39</v>
      </c>
      <c r="M904" s="183">
        <v>83</v>
      </c>
      <c r="N904" s="183">
        <v>47</v>
      </c>
      <c r="O904" s="183">
        <v>49</v>
      </c>
      <c r="P904" s="183">
        <v>31</v>
      </c>
      <c r="Q904" s="329">
        <f t="shared" ca="1" si="210"/>
        <v>226</v>
      </c>
      <c r="R904" s="183">
        <f t="shared" ca="1" si="211"/>
        <v>117</v>
      </c>
      <c r="S904" s="183">
        <v>4</v>
      </c>
      <c r="T904" s="183">
        <v>4</v>
      </c>
      <c r="U904" s="183">
        <v>8</v>
      </c>
      <c r="V904" s="183">
        <v>5</v>
      </c>
      <c r="W904" s="183">
        <v>4</v>
      </c>
      <c r="X904" s="183">
        <v>3</v>
      </c>
      <c r="Y904" s="183">
        <f t="shared" ca="1" si="212"/>
        <v>16</v>
      </c>
      <c r="Z904" s="183">
        <f t="shared" ca="1" si="213"/>
        <v>12</v>
      </c>
    </row>
    <row r="905" spans="1:26" ht="15" x14ac:dyDescent="0.25">
      <c r="A905" s="183"/>
      <c r="B905" s="183" t="s">
        <v>786</v>
      </c>
      <c r="C905" s="183">
        <v>12</v>
      </c>
      <c r="D905" s="183" t="s">
        <v>787</v>
      </c>
      <c r="E905" s="183" t="s">
        <v>988</v>
      </c>
      <c r="F905" s="183">
        <v>1</v>
      </c>
      <c r="G905" s="183">
        <v>17</v>
      </c>
      <c r="H905" s="183">
        <v>11</v>
      </c>
      <c r="I905" s="183">
        <v>6</v>
      </c>
      <c r="J905" s="183">
        <f t="shared" ca="1" si="209"/>
        <v>34</v>
      </c>
      <c r="K905" s="183">
        <v>504</v>
      </c>
      <c r="L905" s="183">
        <v>245</v>
      </c>
      <c r="M905" s="183">
        <v>333</v>
      </c>
      <c r="N905" s="183">
        <v>182</v>
      </c>
      <c r="O905" s="183">
        <v>159</v>
      </c>
      <c r="P905" s="183">
        <v>79</v>
      </c>
      <c r="Q905" s="329">
        <f t="shared" ca="1" si="210"/>
        <v>996</v>
      </c>
      <c r="R905" s="183">
        <f t="shared" ca="1" si="211"/>
        <v>506</v>
      </c>
      <c r="S905" s="183">
        <v>35</v>
      </c>
      <c r="T905" s="183">
        <v>32</v>
      </c>
      <c r="U905" s="183">
        <v>27</v>
      </c>
      <c r="V905" s="183">
        <v>22</v>
      </c>
      <c r="W905" s="183">
        <v>18</v>
      </c>
      <c r="X905" s="183">
        <v>13</v>
      </c>
      <c r="Y905" s="183">
        <f t="shared" ca="1" si="212"/>
        <v>80</v>
      </c>
      <c r="Z905" s="183">
        <f t="shared" ca="1" si="213"/>
        <v>67</v>
      </c>
    </row>
    <row r="906" spans="1:26" ht="15" x14ac:dyDescent="0.25">
      <c r="A906" s="183"/>
      <c r="B906" s="183" t="s">
        <v>786</v>
      </c>
      <c r="C906" s="183">
        <v>12</v>
      </c>
      <c r="D906" s="183" t="s">
        <v>787</v>
      </c>
      <c r="E906" s="183" t="s">
        <v>989</v>
      </c>
      <c r="F906" s="183"/>
      <c r="G906" s="183">
        <v>10</v>
      </c>
      <c r="H906" s="183">
        <v>6</v>
      </c>
      <c r="I906" s="183">
        <v>5</v>
      </c>
      <c r="J906" s="183">
        <f t="shared" ca="1" si="209"/>
        <v>21</v>
      </c>
      <c r="K906" s="183">
        <v>277</v>
      </c>
      <c r="L906" s="183">
        <v>137</v>
      </c>
      <c r="M906" s="183">
        <v>140</v>
      </c>
      <c r="N906" s="183">
        <v>76</v>
      </c>
      <c r="O906" s="183">
        <v>95</v>
      </c>
      <c r="P906" s="183">
        <v>46</v>
      </c>
      <c r="Q906" s="329">
        <f t="shared" ca="1" si="210"/>
        <v>512</v>
      </c>
      <c r="R906" s="183">
        <f t="shared" ca="1" si="211"/>
        <v>259</v>
      </c>
      <c r="S906" s="183">
        <v>12</v>
      </c>
      <c r="T906" s="183">
        <v>11</v>
      </c>
      <c r="U906" s="183">
        <v>15</v>
      </c>
      <c r="V906" s="183">
        <v>11</v>
      </c>
      <c r="W906" s="183">
        <v>1</v>
      </c>
      <c r="X906" s="183">
        <v>1</v>
      </c>
      <c r="Y906" s="183">
        <f t="shared" ca="1" si="212"/>
        <v>28</v>
      </c>
      <c r="Z906" s="183">
        <f t="shared" ca="1" si="213"/>
        <v>23</v>
      </c>
    </row>
    <row r="907" spans="1:26" ht="15" x14ac:dyDescent="0.25">
      <c r="A907" s="183"/>
      <c r="B907" s="183" t="s">
        <v>786</v>
      </c>
      <c r="C907" s="183">
        <v>12</v>
      </c>
      <c r="D907" s="183" t="s">
        <v>787</v>
      </c>
      <c r="E907" s="183" t="s">
        <v>990</v>
      </c>
      <c r="F907" s="183">
        <v>1</v>
      </c>
      <c r="G907" s="183">
        <v>15</v>
      </c>
      <c r="H907" s="183">
        <v>10</v>
      </c>
      <c r="I907" s="183">
        <v>6</v>
      </c>
      <c r="J907" s="183">
        <f t="shared" ca="1" si="209"/>
        <v>31</v>
      </c>
      <c r="K907" s="183">
        <v>318</v>
      </c>
      <c r="L907" s="183">
        <v>156</v>
      </c>
      <c r="M907" s="183">
        <v>212</v>
      </c>
      <c r="N907" s="183">
        <v>122</v>
      </c>
      <c r="O907" s="183">
        <v>110</v>
      </c>
      <c r="P907" s="183">
        <v>56</v>
      </c>
      <c r="Q907" s="329">
        <f t="shared" ca="1" si="210"/>
        <v>640</v>
      </c>
      <c r="R907" s="183">
        <f t="shared" ca="1" si="211"/>
        <v>334</v>
      </c>
      <c r="S907" s="183">
        <v>25</v>
      </c>
      <c r="T907" s="183">
        <v>22</v>
      </c>
      <c r="U907" s="183">
        <v>19</v>
      </c>
      <c r="V907" s="183">
        <v>11</v>
      </c>
      <c r="W907" s="183">
        <v>8</v>
      </c>
      <c r="X907" s="183">
        <v>3</v>
      </c>
      <c r="Y907" s="183">
        <f t="shared" ca="1" si="212"/>
        <v>52</v>
      </c>
      <c r="Z907" s="183">
        <f t="shared" ca="1" si="213"/>
        <v>36</v>
      </c>
    </row>
    <row r="908" spans="1:26" ht="15" x14ac:dyDescent="0.25">
      <c r="A908" s="183"/>
      <c r="B908" s="183" t="s">
        <v>786</v>
      </c>
      <c r="C908" s="183">
        <v>12</v>
      </c>
      <c r="D908" s="183" t="s">
        <v>787</v>
      </c>
      <c r="E908" s="183" t="s">
        <v>991</v>
      </c>
      <c r="F908" s="183">
        <v>2</v>
      </c>
      <c r="G908" s="183">
        <v>12</v>
      </c>
      <c r="H908" s="183">
        <v>7</v>
      </c>
      <c r="I908" s="183">
        <v>3</v>
      </c>
      <c r="J908" s="183">
        <f t="shared" ca="1" si="209"/>
        <v>22</v>
      </c>
      <c r="K908" s="183">
        <v>212</v>
      </c>
      <c r="L908" s="183">
        <v>112</v>
      </c>
      <c r="M908" s="183">
        <v>153</v>
      </c>
      <c r="N908" s="183">
        <v>92</v>
      </c>
      <c r="O908" s="183">
        <v>78</v>
      </c>
      <c r="P908" s="183">
        <v>43</v>
      </c>
      <c r="Q908" s="329">
        <f t="shared" ca="1" si="210"/>
        <v>443</v>
      </c>
      <c r="R908" s="183">
        <f t="shared" ca="1" si="211"/>
        <v>247</v>
      </c>
      <c r="S908" s="183">
        <v>9</v>
      </c>
      <c r="T908" s="183">
        <v>9</v>
      </c>
      <c r="U908" s="183">
        <v>11</v>
      </c>
      <c r="V908" s="183">
        <v>9</v>
      </c>
      <c r="W908" s="183">
        <v>8</v>
      </c>
      <c r="X908" s="183">
        <v>5</v>
      </c>
      <c r="Y908" s="183">
        <f t="shared" ca="1" si="212"/>
        <v>28</v>
      </c>
      <c r="Z908" s="183">
        <f t="shared" ca="1" si="213"/>
        <v>23</v>
      </c>
    </row>
    <row r="909" spans="1:26" ht="15" x14ac:dyDescent="0.25">
      <c r="A909" s="183"/>
      <c r="B909" s="183" t="s">
        <v>786</v>
      </c>
      <c r="C909" s="183">
        <v>12</v>
      </c>
      <c r="D909" s="183" t="s">
        <v>787</v>
      </c>
      <c r="E909" s="183" t="s">
        <v>992</v>
      </c>
      <c r="F909" s="183">
        <v>3</v>
      </c>
      <c r="G909" s="183">
        <v>11</v>
      </c>
      <c r="H909" s="183">
        <v>4</v>
      </c>
      <c r="I909" s="183">
        <v>3</v>
      </c>
      <c r="J909" s="183">
        <f t="shared" ca="1" si="209"/>
        <v>18</v>
      </c>
      <c r="K909" s="183">
        <v>226</v>
      </c>
      <c r="L909" s="183">
        <v>115</v>
      </c>
      <c r="M909" s="183">
        <v>92</v>
      </c>
      <c r="N909" s="183">
        <v>56</v>
      </c>
      <c r="O909" s="183">
        <v>52</v>
      </c>
      <c r="P909" s="183">
        <v>31</v>
      </c>
      <c r="Q909" s="329">
        <f t="shared" ca="1" si="210"/>
        <v>370</v>
      </c>
      <c r="R909" s="183">
        <f t="shared" ca="1" si="211"/>
        <v>202</v>
      </c>
      <c r="S909" s="183">
        <v>10</v>
      </c>
      <c r="T909" s="183">
        <v>10</v>
      </c>
      <c r="U909" s="183">
        <v>11</v>
      </c>
      <c r="V909" s="183">
        <v>9</v>
      </c>
      <c r="W909" s="183">
        <v>3</v>
      </c>
      <c r="X909" s="183">
        <v>2</v>
      </c>
      <c r="Y909" s="183">
        <f t="shared" ca="1" si="212"/>
        <v>24</v>
      </c>
      <c r="Z909" s="183">
        <f t="shared" ca="1" si="213"/>
        <v>21</v>
      </c>
    </row>
    <row r="910" spans="1:26" ht="15" x14ac:dyDescent="0.25">
      <c r="A910" s="183"/>
      <c r="B910" s="183" t="s">
        <v>786</v>
      </c>
      <c r="C910" s="183">
        <v>12</v>
      </c>
      <c r="D910" s="183" t="s">
        <v>787</v>
      </c>
      <c r="E910" s="183" t="s">
        <v>993</v>
      </c>
      <c r="F910" s="183">
        <v>1</v>
      </c>
      <c r="G910" s="183"/>
      <c r="H910" s="183"/>
      <c r="I910" s="183">
        <v>3</v>
      </c>
      <c r="J910" s="183">
        <f t="shared" ca="1" si="209"/>
        <v>3</v>
      </c>
      <c r="K910" s="183"/>
      <c r="L910" s="183"/>
      <c r="M910" s="183"/>
      <c r="N910" s="183"/>
      <c r="O910" s="183">
        <v>71</v>
      </c>
      <c r="P910" s="183">
        <v>14</v>
      </c>
      <c r="Q910" s="329">
        <f t="shared" ca="1" si="210"/>
        <v>71</v>
      </c>
      <c r="R910" s="183">
        <f t="shared" ca="1" si="211"/>
        <v>14</v>
      </c>
      <c r="S910" s="183"/>
      <c r="T910" s="183"/>
      <c r="U910" s="183"/>
      <c r="V910" s="183"/>
      <c r="W910" s="183">
        <v>8</v>
      </c>
      <c r="X910" s="183">
        <v>5</v>
      </c>
      <c r="Y910" s="183">
        <f t="shared" ca="1" si="212"/>
        <v>8</v>
      </c>
      <c r="Z910" s="183">
        <f t="shared" ca="1" si="213"/>
        <v>5</v>
      </c>
    </row>
    <row r="911" spans="1:26" ht="15" x14ac:dyDescent="0.25">
      <c r="A911" s="183"/>
      <c r="B911" s="183" t="s">
        <v>786</v>
      </c>
      <c r="C911" s="183">
        <v>5</v>
      </c>
      <c r="D911" s="183" t="s">
        <v>787</v>
      </c>
      <c r="E911" s="183" t="s">
        <v>994</v>
      </c>
      <c r="F911" s="183">
        <v>1</v>
      </c>
      <c r="G911" s="183">
        <v>7</v>
      </c>
      <c r="H911" s="183"/>
      <c r="I911" s="183"/>
      <c r="J911" s="183">
        <f t="shared" ca="1" si="209"/>
        <v>7</v>
      </c>
      <c r="K911" s="183">
        <v>137</v>
      </c>
      <c r="L911" s="183">
        <v>60</v>
      </c>
      <c r="M911" s="183"/>
      <c r="N911" s="183"/>
      <c r="O911" s="183"/>
      <c r="P911" s="183"/>
      <c r="Q911" s="329">
        <f t="shared" ca="1" si="210"/>
        <v>137</v>
      </c>
      <c r="R911" s="183">
        <f t="shared" ca="1" si="211"/>
        <v>60</v>
      </c>
      <c r="S911" s="183">
        <v>12</v>
      </c>
      <c r="T911" s="183">
        <v>12</v>
      </c>
      <c r="U911" s="183">
        <v>3</v>
      </c>
      <c r="V911" s="183">
        <v>3</v>
      </c>
      <c r="W911" s="183"/>
      <c r="X911" s="183"/>
      <c r="Y911" s="183">
        <f t="shared" ca="1" si="212"/>
        <v>15</v>
      </c>
      <c r="Z911" s="183">
        <f t="shared" ca="1" si="213"/>
        <v>15</v>
      </c>
    </row>
    <row r="912" spans="1:26" ht="15" x14ac:dyDescent="0.25">
      <c r="A912" s="183"/>
      <c r="B912" s="183" t="s">
        <v>786</v>
      </c>
      <c r="C912" s="183">
        <v>5</v>
      </c>
      <c r="D912" s="183" t="s">
        <v>787</v>
      </c>
      <c r="E912" s="183" t="s">
        <v>995</v>
      </c>
      <c r="F912" s="183">
        <v>2</v>
      </c>
      <c r="G912" s="183">
        <v>3</v>
      </c>
      <c r="H912" s="183"/>
      <c r="I912" s="183"/>
      <c r="J912" s="183">
        <f t="shared" ca="1" si="209"/>
        <v>3</v>
      </c>
      <c r="K912" s="183">
        <v>15</v>
      </c>
      <c r="L912" s="183">
        <v>7</v>
      </c>
      <c r="M912" s="183"/>
      <c r="N912" s="183"/>
      <c r="O912" s="183"/>
      <c r="P912" s="183"/>
      <c r="Q912" s="329">
        <f t="shared" ca="1" si="210"/>
        <v>15</v>
      </c>
      <c r="R912" s="183">
        <f t="shared" ca="1" si="211"/>
        <v>7</v>
      </c>
      <c r="S912" s="183">
        <v>3</v>
      </c>
      <c r="T912" s="183">
        <v>3</v>
      </c>
      <c r="U912" s="183"/>
      <c r="V912" s="183"/>
      <c r="W912" s="183"/>
      <c r="X912" s="183"/>
      <c r="Y912" s="183">
        <f t="shared" ca="1" si="212"/>
        <v>3</v>
      </c>
      <c r="Z912" s="183">
        <f t="shared" ca="1" si="213"/>
        <v>3</v>
      </c>
    </row>
    <row r="913" spans="1:26" ht="15" x14ac:dyDescent="0.25">
      <c r="A913" s="183"/>
      <c r="B913" s="183" t="s">
        <v>786</v>
      </c>
      <c r="C913" s="183">
        <v>12</v>
      </c>
      <c r="D913" s="183" t="s">
        <v>787</v>
      </c>
      <c r="E913" s="183" t="s">
        <v>996</v>
      </c>
      <c r="F913" s="183">
        <v>2</v>
      </c>
      <c r="G913" s="183">
        <v>6</v>
      </c>
      <c r="H913" s="183">
        <v>3</v>
      </c>
      <c r="I913" s="183"/>
      <c r="J913" s="183">
        <f t="shared" ca="1" si="209"/>
        <v>9</v>
      </c>
      <c r="K913" s="183">
        <v>79</v>
      </c>
      <c r="L913" s="183">
        <v>34</v>
      </c>
      <c r="M913" s="183">
        <v>13</v>
      </c>
      <c r="N913" s="183">
        <v>6</v>
      </c>
      <c r="O913" s="183"/>
      <c r="P913" s="183"/>
      <c r="Q913" s="329">
        <f t="shared" ca="1" si="210"/>
        <v>92</v>
      </c>
      <c r="R913" s="183">
        <f t="shared" ca="1" si="211"/>
        <v>40</v>
      </c>
      <c r="S913" s="183">
        <v>5</v>
      </c>
      <c r="T913" s="183">
        <v>3</v>
      </c>
      <c r="U913" s="183">
        <v>11</v>
      </c>
      <c r="V913" s="183">
        <v>7</v>
      </c>
      <c r="W913" s="183"/>
      <c r="X913" s="183"/>
      <c r="Y913" s="183">
        <f t="shared" ca="1" si="212"/>
        <v>16</v>
      </c>
      <c r="Z913" s="183">
        <f t="shared" ca="1" si="213"/>
        <v>10</v>
      </c>
    </row>
    <row r="914" spans="1:26" ht="15" x14ac:dyDescent="0.25">
      <c r="A914" s="183"/>
      <c r="B914" s="183" t="s">
        <v>786</v>
      </c>
      <c r="C914" s="183">
        <v>5</v>
      </c>
      <c r="D914" s="183" t="s">
        <v>787</v>
      </c>
      <c r="E914" s="183" t="s">
        <v>997</v>
      </c>
      <c r="F914" s="183"/>
      <c r="G914" s="183">
        <v>5</v>
      </c>
      <c r="H914" s="183"/>
      <c r="I914" s="183"/>
      <c r="J914" s="183">
        <f t="shared" ca="1" si="209"/>
        <v>5</v>
      </c>
      <c r="K914" s="183">
        <v>45</v>
      </c>
      <c r="L914" s="183">
        <v>23</v>
      </c>
      <c r="M914" s="183"/>
      <c r="N914" s="183"/>
      <c r="O914" s="183"/>
      <c r="P914" s="183"/>
      <c r="Q914" s="329">
        <f t="shared" ca="1" si="210"/>
        <v>45</v>
      </c>
      <c r="R914" s="183">
        <f t="shared" ca="1" si="211"/>
        <v>23</v>
      </c>
      <c r="S914" s="183">
        <v>5</v>
      </c>
      <c r="T914" s="183">
        <v>5</v>
      </c>
      <c r="U914" s="183"/>
      <c r="V914" s="183"/>
      <c r="W914" s="183"/>
      <c r="X914" s="183"/>
      <c r="Y914" s="183">
        <f t="shared" ca="1" si="212"/>
        <v>5</v>
      </c>
      <c r="Z914" s="183">
        <f t="shared" ca="1" si="213"/>
        <v>5</v>
      </c>
    </row>
    <row r="915" spans="1:26" ht="15" x14ac:dyDescent="0.25">
      <c r="A915" s="183"/>
      <c r="B915" s="183" t="s">
        <v>786</v>
      </c>
      <c r="C915" s="183">
        <v>12</v>
      </c>
      <c r="D915" s="183" t="s">
        <v>787</v>
      </c>
      <c r="E915" s="183" t="s">
        <v>998</v>
      </c>
      <c r="F915" s="183">
        <v>5</v>
      </c>
      <c r="G915" s="183">
        <v>7</v>
      </c>
      <c r="H915" s="183">
        <v>4</v>
      </c>
      <c r="I915" s="183">
        <v>2</v>
      </c>
      <c r="J915" s="183">
        <f t="shared" ca="1" si="209"/>
        <v>13</v>
      </c>
      <c r="K915" s="183">
        <v>102</v>
      </c>
      <c r="L915" s="183">
        <v>42</v>
      </c>
      <c r="M915" s="183">
        <v>47</v>
      </c>
      <c r="N915" s="183">
        <v>27</v>
      </c>
      <c r="O915" s="183">
        <v>29</v>
      </c>
      <c r="P915" s="183">
        <v>18</v>
      </c>
      <c r="Q915" s="329">
        <f t="shared" ca="1" si="210"/>
        <v>178</v>
      </c>
      <c r="R915" s="183">
        <f t="shared" ca="1" si="211"/>
        <v>87</v>
      </c>
      <c r="S915" s="183">
        <v>12</v>
      </c>
      <c r="T915" s="183">
        <v>10</v>
      </c>
      <c r="U915" s="183">
        <v>9</v>
      </c>
      <c r="V915" s="183">
        <v>7</v>
      </c>
      <c r="W915" s="183">
        <v>5</v>
      </c>
      <c r="X915" s="183">
        <v>2</v>
      </c>
      <c r="Y915" s="183">
        <f t="shared" ca="1" si="212"/>
        <v>26</v>
      </c>
      <c r="Z915" s="183">
        <f t="shared" ca="1" si="213"/>
        <v>19</v>
      </c>
    </row>
    <row r="916" spans="1:26" ht="15" x14ac:dyDescent="0.25">
      <c r="A916" s="183"/>
      <c r="B916" s="183" t="s">
        <v>786</v>
      </c>
      <c r="C916" s="183">
        <v>12</v>
      </c>
      <c r="D916" s="183" t="s">
        <v>787</v>
      </c>
      <c r="E916" s="183" t="s">
        <v>999</v>
      </c>
      <c r="F916" s="183">
        <v>3</v>
      </c>
      <c r="G916" s="183">
        <v>8</v>
      </c>
      <c r="H916" s="183"/>
      <c r="I916" s="183"/>
      <c r="J916" s="183">
        <f t="shared" ca="1" si="209"/>
        <v>8</v>
      </c>
      <c r="K916" s="183">
        <v>110</v>
      </c>
      <c r="L916" s="183">
        <v>43</v>
      </c>
      <c r="M916" s="183"/>
      <c r="N916" s="183"/>
      <c r="O916" s="183"/>
      <c r="P916" s="183"/>
      <c r="Q916" s="329">
        <f t="shared" ca="1" si="210"/>
        <v>110</v>
      </c>
      <c r="R916" s="183">
        <f t="shared" ca="1" si="211"/>
        <v>43</v>
      </c>
      <c r="S916" s="183">
        <v>9</v>
      </c>
      <c r="T916" s="183">
        <v>9</v>
      </c>
      <c r="U916" s="183"/>
      <c r="V916" s="183"/>
      <c r="W916" s="183"/>
      <c r="X916" s="183"/>
      <c r="Y916" s="183">
        <f t="shared" ca="1" si="212"/>
        <v>9</v>
      </c>
      <c r="Z916" s="183">
        <f t="shared" ca="1" si="213"/>
        <v>9</v>
      </c>
    </row>
    <row r="917" spans="1:26" ht="15" x14ac:dyDescent="0.25">
      <c r="A917" s="183"/>
      <c r="B917" s="183" t="s">
        <v>786</v>
      </c>
      <c r="C917" s="183">
        <v>5</v>
      </c>
      <c r="D917" s="183" t="s">
        <v>787</v>
      </c>
      <c r="E917" s="183" t="s">
        <v>1000</v>
      </c>
      <c r="F917" s="183"/>
      <c r="G917" s="183">
        <v>2</v>
      </c>
      <c r="H917" s="183"/>
      <c r="I917" s="183"/>
      <c r="J917" s="183">
        <f t="shared" ca="1" si="209"/>
        <v>2</v>
      </c>
      <c r="K917" s="183">
        <v>16</v>
      </c>
      <c r="L917" s="183">
        <v>5</v>
      </c>
      <c r="M917" s="183"/>
      <c r="N917" s="183"/>
      <c r="O917" s="183"/>
      <c r="P917" s="183"/>
      <c r="Q917" s="329">
        <f t="shared" ca="1" si="210"/>
        <v>16</v>
      </c>
      <c r="R917" s="183">
        <f t="shared" ca="1" si="211"/>
        <v>5</v>
      </c>
      <c r="S917" s="183">
        <v>3</v>
      </c>
      <c r="T917" s="183">
        <v>3</v>
      </c>
      <c r="U917" s="183"/>
      <c r="V917" s="183"/>
      <c r="W917" s="183"/>
      <c r="X917" s="183"/>
      <c r="Y917" s="183">
        <f t="shared" ca="1" si="212"/>
        <v>3</v>
      </c>
      <c r="Z917" s="183">
        <f t="shared" ca="1" si="213"/>
        <v>3</v>
      </c>
    </row>
    <row r="918" spans="1:26" ht="15" x14ac:dyDescent="0.25">
      <c r="A918" s="182" t="s">
        <v>229</v>
      </c>
      <c r="C918">
        <f t="shared" ref="C918:Z918" ca="1" si="214">INDIRECT(ADDRESS(894,COLUMN()))+INDIRECT(ADDRESS(895,COLUMN()))+INDIRECT(ADDRESS(896,COLUMN()))+INDIRECT(ADDRESS(897,COLUMN()))+INDIRECT(ADDRESS(898,COLUMN()))+INDIRECT(ADDRESS(899,COLUMN()))+INDIRECT(ADDRESS(900,COLUMN()))+INDIRECT(ADDRESS(901,COLUMN()))+INDIRECT(ADDRESS(902,COLUMN()))+INDIRECT(ADDRESS(903,COLUMN()))+INDIRECT(ADDRESS(904,COLUMN()))+INDIRECT(ADDRESS(905,COLUMN()))+INDIRECT(ADDRESS(906,COLUMN()))+INDIRECT(ADDRESS(907,COLUMN()))+INDIRECT(ADDRESS(908,COLUMN()))+INDIRECT(ADDRESS(909,COLUMN()))+INDIRECT(ADDRESS(910,COLUMN()))+INDIRECT(ADDRESS(911,COLUMN()))+INDIRECT(ADDRESS(912,COLUMN()))+INDIRECT(ADDRESS(913,COLUMN()))+INDIRECT(ADDRESS(914,COLUMN()))+INDIRECT(ADDRESS(915,COLUMN()))+INDIRECT(ADDRESS(916,COLUMN()))+INDIRECT(ADDRESS(917,COLUMN()))</f>
        <v>253</v>
      </c>
      <c r="D918" t="e">
        <f t="shared" ca="1" si="214"/>
        <v>#VALUE!</v>
      </c>
      <c r="E918" t="e">
        <f t="shared" ca="1" si="214"/>
        <v>#VALUE!</v>
      </c>
      <c r="F918">
        <f t="shared" ca="1" si="214"/>
        <v>44</v>
      </c>
      <c r="G918">
        <f t="shared" ca="1" si="214"/>
        <v>223</v>
      </c>
      <c r="H918">
        <f t="shared" ca="1" si="214"/>
        <v>132</v>
      </c>
      <c r="I918">
        <f t="shared" ca="1" si="214"/>
        <v>71</v>
      </c>
      <c r="J918">
        <f t="shared" ca="1" si="214"/>
        <v>426</v>
      </c>
      <c r="K918">
        <f t="shared" ca="1" si="214"/>
        <v>4852</v>
      </c>
      <c r="L918">
        <f t="shared" ca="1" si="214"/>
        <v>2337</v>
      </c>
      <c r="M918">
        <f t="shared" ca="1" si="214"/>
        <v>2956</v>
      </c>
      <c r="N918">
        <f t="shared" ca="1" si="214"/>
        <v>1520</v>
      </c>
      <c r="O918">
        <f t="shared" ca="1" si="214"/>
        <v>1482</v>
      </c>
      <c r="P918">
        <f t="shared" ca="1" si="214"/>
        <v>725</v>
      </c>
      <c r="Q918" s="330">
        <f t="shared" ca="1" si="214"/>
        <v>9290</v>
      </c>
      <c r="R918">
        <f t="shared" ca="1" si="214"/>
        <v>4582</v>
      </c>
      <c r="S918">
        <f t="shared" ca="1" si="214"/>
        <v>250</v>
      </c>
      <c r="T918">
        <f t="shared" ca="1" si="214"/>
        <v>236</v>
      </c>
      <c r="U918">
        <f t="shared" ca="1" si="214"/>
        <v>276</v>
      </c>
      <c r="V918">
        <f t="shared" ca="1" si="214"/>
        <v>198</v>
      </c>
      <c r="W918">
        <f t="shared" ca="1" si="214"/>
        <v>122</v>
      </c>
      <c r="X918">
        <f t="shared" ca="1" si="214"/>
        <v>76</v>
      </c>
      <c r="Y918">
        <f t="shared" ca="1" si="214"/>
        <v>648</v>
      </c>
      <c r="Z918">
        <f t="shared" ca="1" si="214"/>
        <v>510</v>
      </c>
    </row>
    <row r="919" spans="1:26" ht="15" x14ac:dyDescent="0.25">
      <c r="A919" s="182" t="s">
        <v>1001</v>
      </c>
      <c r="C919">
        <f t="shared" ref="C919:Z919" ca="1" si="215">INDIRECT(ADDRESS(865,COLUMN()))+INDIRECT(ADDRESS(866,COLUMN()))+INDIRECT(ADDRESS(867,COLUMN()))+INDIRECT(ADDRESS(868,COLUMN()))+INDIRECT(ADDRESS(869,COLUMN()))+INDIRECT(ADDRESS(870,COLUMN()))+INDIRECT(ADDRESS(871,COLUMN()))+INDIRECT(ADDRESS(872,COLUMN()))+INDIRECT(ADDRESS(873,COLUMN()))+INDIRECT(ADDRESS(874,COLUMN()))+INDIRECT(ADDRESS(875,COLUMN()))+INDIRECT(ADDRESS(876,COLUMN()))+INDIRECT(ADDRESS(877,COLUMN()))+INDIRECT(ADDRESS(878,COLUMN()))+INDIRECT(ADDRESS(879,COLUMN()))+INDIRECT(ADDRESS(880,COLUMN()))+INDIRECT(ADDRESS(881,COLUMN()))+INDIRECT(ADDRESS(882,COLUMN()))+INDIRECT(ADDRESS(883,COLUMN()))+INDIRECT(ADDRESS(884,COLUMN()))+INDIRECT(ADDRESS(885,COLUMN()))+INDIRECT(ADDRESS(886,COLUMN()))+INDIRECT(ADDRESS(887,COLUMN()))+INDIRECT(ADDRESS(888,COLUMN()))+INDIRECT(ADDRESS(889,COLUMN()))+INDIRECT(ADDRESS(890,COLUMN()))+INDIRECT(ADDRESS(894,COLUMN()))+INDIRECT(ADDRESS(895,COLUMN()))+INDIRECT(ADDRESS(896,COLUMN()))+INDIRECT(ADDRESS(897,COLUMN()))+INDIRECT(ADDRESS(898,COLUMN()))+INDIRECT(ADDRESS(899,COLUMN()))+INDIRECT(ADDRESS(900,COLUMN()))+INDIRECT(ADDRESS(901,COLUMN()))+INDIRECT(ADDRESS(902,COLUMN()))+INDIRECT(ADDRESS(903,COLUMN()))+INDIRECT(ADDRESS(904,COLUMN()))+INDIRECT(ADDRESS(905,COLUMN()))+INDIRECT(ADDRESS(906,COLUMN()))+INDIRECT(ADDRESS(907,COLUMN()))+INDIRECT(ADDRESS(908,COLUMN()))+INDIRECT(ADDRESS(909,COLUMN()))+INDIRECT(ADDRESS(910,COLUMN()))+INDIRECT(ADDRESS(911,COLUMN()))+INDIRECT(ADDRESS(912,COLUMN()))+INDIRECT(ADDRESS(913,COLUMN()))+INDIRECT(ADDRESS(914,COLUMN()))+INDIRECT(ADDRESS(915,COLUMN()))+INDIRECT(ADDRESS(916,COLUMN()))+INDIRECT(ADDRESS(917,COLUMN()))</f>
        <v>555</v>
      </c>
      <c r="D919" t="e">
        <f t="shared" ca="1" si="215"/>
        <v>#VALUE!</v>
      </c>
      <c r="E919" t="e">
        <f t="shared" ca="1" si="215"/>
        <v>#VALUE!</v>
      </c>
      <c r="F919">
        <f t="shared" ca="1" si="215"/>
        <v>110</v>
      </c>
      <c r="G919">
        <f t="shared" ca="1" si="215"/>
        <v>644</v>
      </c>
      <c r="H919">
        <f t="shared" ca="1" si="215"/>
        <v>465</v>
      </c>
      <c r="I919">
        <f t="shared" ca="1" si="215"/>
        <v>288</v>
      </c>
      <c r="J919">
        <f t="shared" ca="1" si="215"/>
        <v>1397</v>
      </c>
      <c r="K919">
        <f t="shared" ca="1" si="215"/>
        <v>21347</v>
      </c>
      <c r="L919">
        <f t="shared" ca="1" si="215"/>
        <v>10473</v>
      </c>
      <c r="M919">
        <f t="shared" ca="1" si="215"/>
        <v>14430</v>
      </c>
      <c r="N919">
        <f t="shared" ca="1" si="215"/>
        <v>7161</v>
      </c>
      <c r="O919">
        <f t="shared" ca="1" si="215"/>
        <v>7665</v>
      </c>
      <c r="P919">
        <f t="shared" ca="1" si="215"/>
        <v>3904</v>
      </c>
      <c r="Q919" s="330">
        <f t="shared" ca="1" si="215"/>
        <v>43442</v>
      </c>
      <c r="R919">
        <f t="shared" ca="1" si="215"/>
        <v>21538</v>
      </c>
      <c r="S919">
        <f t="shared" ca="1" si="215"/>
        <v>739</v>
      </c>
      <c r="T919">
        <f t="shared" ca="1" si="215"/>
        <v>707</v>
      </c>
      <c r="U919">
        <f t="shared" ca="1" si="215"/>
        <v>943</v>
      </c>
      <c r="V919">
        <f t="shared" ca="1" si="215"/>
        <v>692</v>
      </c>
      <c r="W919">
        <f t="shared" ca="1" si="215"/>
        <v>566</v>
      </c>
      <c r="X919">
        <f t="shared" ca="1" si="215"/>
        <v>421</v>
      </c>
      <c r="Y919">
        <f t="shared" ca="1" si="215"/>
        <v>2248</v>
      </c>
      <c r="Z919">
        <f t="shared" ca="1" si="215"/>
        <v>1820</v>
      </c>
    </row>
    <row r="920" spans="1:26" ht="15" x14ac:dyDescent="0.25">
      <c r="A920" s="182" t="s">
        <v>224</v>
      </c>
    </row>
    <row r="921" spans="1:26" ht="15" x14ac:dyDescent="0.25">
      <c r="A921" s="182" t="s">
        <v>1002</v>
      </c>
    </row>
    <row r="922" spans="1:26" ht="15" x14ac:dyDescent="0.25">
      <c r="A922" s="182" t="s">
        <v>188</v>
      </c>
    </row>
    <row r="923" spans="1:26" ht="15" x14ac:dyDescent="0.25">
      <c r="A923" s="183"/>
      <c r="B923" s="183" t="s">
        <v>786</v>
      </c>
      <c r="C923" s="183">
        <v>12</v>
      </c>
      <c r="D923" s="183" t="s">
        <v>787</v>
      </c>
      <c r="E923" s="183" t="s">
        <v>1003</v>
      </c>
      <c r="F923" s="183">
        <v>25</v>
      </c>
      <c r="G923" s="183">
        <v>15</v>
      </c>
      <c r="H923" s="183">
        <v>10</v>
      </c>
      <c r="I923" s="183">
        <v>5</v>
      </c>
      <c r="J923" s="183">
        <f t="shared" ref="J923:J940" ca="1" si="216">INDIRECT(CONCATENATE("G", ROW())) + INDIRECT(CONCATENATE("H", ROW())) + INDIRECT(CONCATENATE("I", ROW()))</f>
        <v>30</v>
      </c>
      <c r="K923" s="183">
        <v>504</v>
      </c>
      <c r="L923" s="183">
        <v>211</v>
      </c>
      <c r="M923" s="183">
        <v>297</v>
      </c>
      <c r="N923" s="183">
        <v>145</v>
      </c>
      <c r="O923" s="183">
        <v>129</v>
      </c>
      <c r="P923" s="183">
        <v>58</v>
      </c>
      <c r="Q923" s="329">
        <f t="shared" ref="Q923:Q940" ca="1" si="217">INDIRECT(CONCATENATE("K", ROW())) + INDIRECT(CONCATENATE("M", ROW())) + INDIRECT(CONCATENATE("O", ROW()))</f>
        <v>930</v>
      </c>
      <c r="R923" s="183">
        <f t="shared" ref="R923:R940" ca="1" si="218">INDIRECT(CONCATENATE("L", ROW())) + INDIRECT(CONCATENATE("N", ROW())) + INDIRECT(CONCATENATE("P", ROW()))</f>
        <v>414</v>
      </c>
      <c r="S923" s="183">
        <v>15</v>
      </c>
      <c r="T923" s="183">
        <v>15</v>
      </c>
      <c r="U923" s="183">
        <v>20</v>
      </c>
      <c r="V923" s="183">
        <v>16</v>
      </c>
      <c r="W923" s="183">
        <v>7</v>
      </c>
      <c r="X923" s="183">
        <v>7</v>
      </c>
      <c r="Y923" s="183">
        <f t="shared" ref="Y923:Y940" ca="1" si="219">INDIRECT(CONCATENATE("S", ROW())) + INDIRECT(CONCATENATE("U", ROW())) + INDIRECT(CONCATENATE("W", ROW()))</f>
        <v>42</v>
      </c>
      <c r="Z923" s="183">
        <f t="shared" ref="Z923:Z940" ca="1" si="220">INDIRECT(CONCATENATE("T", ROW())) + INDIRECT(CONCATENATE("V", ROW())) + INDIRECT(CONCATENATE("X", ROW()))</f>
        <v>38</v>
      </c>
    </row>
    <row r="924" spans="1:26" ht="15" x14ac:dyDescent="0.25">
      <c r="A924" s="183"/>
      <c r="B924" s="183" t="s">
        <v>786</v>
      </c>
      <c r="C924" s="183">
        <v>12</v>
      </c>
      <c r="D924" s="183" t="s">
        <v>787</v>
      </c>
      <c r="E924" s="183" t="s">
        <v>1004</v>
      </c>
      <c r="F924" s="183">
        <v>5</v>
      </c>
      <c r="G924" s="183">
        <v>34</v>
      </c>
      <c r="H924" s="183">
        <v>16</v>
      </c>
      <c r="I924" s="183">
        <v>9</v>
      </c>
      <c r="J924" s="183">
        <f t="shared" ca="1" si="216"/>
        <v>59</v>
      </c>
      <c r="K924" s="183">
        <v>1170</v>
      </c>
      <c r="L924" s="183">
        <v>576</v>
      </c>
      <c r="M924" s="183">
        <v>551</v>
      </c>
      <c r="N924" s="183">
        <v>294</v>
      </c>
      <c r="O924" s="183">
        <v>242</v>
      </c>
      <c r="P924" s="183">
        <v>144</v>
      </c>
      <c r="Q924" s="329">
        <f t="shared" ca="1" si="217"/>
        <v>1963</v>
      </c>
      <c r="R924" s="183">
        <f t="shared" ca="1" si="218"/>
        <v>1014</v>
      </c>
      <c r="S924" s="183">
        <v>33</v>
      </c>
      <c r="T924" s="183">
        <v>33</v>
      </c>
      <c r="U924" s="183">
        <v>41</v>
      </c>
      <c r="V924" s="183">
        <v>31</v>
      </c>
      <c r="W924" s="183">
        <v>10</v>
      </c>
      <c r="X924" s="183">
        <v>10</v>
      </c>
      <c r="Y924" s="183">
        <f t="shared" ca="1" si="219"/>
        <v>84</v>
      </c>
      <c r="Z924" s="183">
        <f t="shared" ca="1" si="220"/>
        <v>74</v>
      </c>
    </row>
    <row r="925" spans="1:26" ht="15" x14ac:dyDescent="0.25">
      <c r="A925" s="183"/>
      <c r="B925" s="183" t="s">
        <v>786</v>
      </c>
      <c r="C925" s="183">
        <v>12</v>
      </c>
      <c r="D925" s="183" t="s">
        <v>787</v>
      </c>
      <c r="E925" s="183" t="s">
        <v>1005</v>
      </c>
      <c r="F925" s="183">
        <v>8</v>
      </c>
      <c r="G925" s="183">
        <v>25</v>
      </c>
      <c r="H925" s="183">
        <v>18</v>
      </c>
      <c r="I925" s="183">
        <v>11</v>
      </c>
      <c r="J925" s="183">
        <f t="shared" ca="1" si="216"/>
        <v>54</v>
      </c>
      <c r="K925" s="183">
        <v>1449</v>
      </c>
      <c r="L925" s="183">
        <v>780</v>
      </c>
      <c r="M925" s="183">
        <v>930</v>
      </c>
      <c r="N925" s="183">
        <v>521</v>
      </c>
      <c r="O925" s="183">
        <v>414</v>
      </c>
      <c r="P925" s="183">
        <v>232</v>
      </c>
      <c r="Q925" s="329">
        <f t="shared" ca="1" si="217"/>
        <v>2793</v>
      </c>
      <c r="R925" s="183">
        <f t="shared" ca="1" si="218"/>
        <v>1533</v>
      </c>
      <c r="S925" s="183">
        <v>25</v>
      </c>
      <c r="T925" s="183">
        <v>25</v>
      </c>
      <c r="U925" s="183">
        <v>48</v>
      </c>
      <c r="V925" s="183">
        <v>37</v>
      </c>
      <c r="W925" s="183">
        <v>26</v>
      </c>
      <c r="X925" s="183">
        <v>22</v>
      </c>
      <c r="Y925" s="183">
        <f t="shared" ca="1" si="219"/>
        <v>99</v>
      </c>
      <c r="Z925" s="183">
        <f t="shared" ca="1" si="220"/>
        <v>84</v>
      </c>
    </row>
    <row r="926" spans="1:26" ht="15" x14ac:dyDescent="0.25">
      <c r="A926" s="183"/>
      <c r="B926" s="183" t="s">
        <v>786</v>
      </c>
      <c r="C926" s="183">
        <v>12</v>
      </c>
      <c r="D926" s="183" t="s">
        <v>787</v>
      </c>
      <c r="E926" s="183" t="s">
        <v>1006</v>
      </c>
      <c r="F926" s="183">
        <v>45</v>
      </c>
      <c r="G926" s="183">
        <v>13</v>
      </c>
      <c r="H926" s="183">
        <v>8</v>
      </c>
      <c r="I926" s="183">
        <v>3</v>
      </c>
      <c r="J926" s="183">
        <f t="shared" ca="1" si="216"/>
        <v>24</v>
      </c>
      <c r="K926" s="183">
        <v>376</v>
      </c>
      <c r="L926" s="183">
        <v>185</v>
      </c>
      <c r="M926" s="183">
        <v>221</v>
      </c>
      <c r="N926" s="183">
        <v>102</v>
      </c>
      <c r="O926" s="183">
        <v>66</v>
      </c>
      <c r="P926" s="183">
        <v>32</v>
      </c>
      <c r="Q926" s="329">
        <f t="shared" ca="1" si="217"/>
        <v>663</v>
      </c>
      <c r="R926" s="183">
        <f t="shared" ca="1" si="218"/>
        <v>319</v>
      </c>
      <c r="S926" s="183">
        <v>12</v>
      </c>
      <c r="T926" s="183">
        <v>12</v>
      </c>
      <c r="U926" s="183">
        <v>16</v>
      </c>
      <c r="V926" s="183">
        <v>14</v>
      </c>
      <c r="W926" s="183">
        <v>5</v>
      </c>
      <c r="X926" s="183">
        <v>3</v>
      </c>
      <c r="Y926" s="183">
        <f t="shared" ca="1" si="219"/>
        <v>33</v>
      </c>
      <c r="Z926" s="183">
        <f t="shared" ca="1" si="220"/>
        <v>29</v>
      </c>
    </row>
    <row r="927" spans="1:26" ht="15" x14ac:dyDescent="0.25">
      <c r="A927" s="183"/>
      <c r="B927" s="183" t="s">
        <v>786</v>
      </c>
      <c r="C927" s="183">
        <v>12</v>
      </c>
      <c r="D927" s="183" t="s">
        <v>787</v>
      </c>
      <c r="E927" s="183" t="s">
        <v>1007</v>
      </c>
      <c r="F927" s="183">
        <v>4</v>
      </c>
      <c r="G927" s="183">
        <v>34</v>
      </c>
      <c r="H927" s="183">
        <v>18</v>
      </c>
      <c r="I927" s="183">
        <v>7</v>
      </c>
      <c r="J927" s="183">
        <f t="shared" ca="1" si="216"/>
        <v>59</v>
      </c>
      <c r="K927" s="183">
        <v>1377</v>
      </c>
      <c r="L927" s="183">
        <v>669</v>
      </c>
      <c r="M927" s="183">
        <v>664</v>
      </c>
      <c r="N927" s="183">
        <v>310</v>
      </c>
      <c r="O927" s="183">
        <v>196</v>
      </c>
      <c r="P927" s="183">
        <v>120</v>
      </c>
      <c r="Q927" s="329">
        <f t="shared" ca="1" si="217"/>
        <v>2237</v>
      </c>
      <c r="R927" s="183">
        <f t="shared" ca="1" si="218"/>
        <v>1099</v>
      </c>
      <c r="S927" s="183">
        <v>34</v>
      </c>
      <c r="T927" s="183">
        <v>33</v>
      </c>
      <c r="U927" s="183">
        <v>24</v>
      </c>
      <c r="V927" s="183">
        <v>16</v>
      </c>
      <c r="W927" s="183">
        <v>26</v>
      </c>
      <c r="X927" s="183">
        <v>19</v>
      </c>
      <c r="Y927" s="183">
        <f t="shared" ca="1" si="219"/>
        <v>84</v>
      </c>
      <c r="Z927" s="183">
        <f t="shared" ca="1" si="220"/>
        <v>68</v>
      </c>
    </row>
    <row r="928" spans="1:26" ht="15" x14ac:dyDescent="0.25">
      <c r="A928" s="183"/>
      <c r="B928" s="183" t="s">
        <v>786</v>
      </c>
      <c r="C928" s="183">
        <v>12</v>
      </c>
      <c r="D928" s="183" t="s">
        <v>787</v>
      </c>
      <c r="E928" s="183" t="s">
        <v>1008</v>
      </c>
      <c r="F928" s="183">
        <v>11</v>
      </c>
      <c r="G928" s="183">
        <v>26</v>
      </c>
      <c r="H928" s="183">
        <v>15</v>
      </c>
      <c r="I928" s="183">
        <v>5</v>
      </c>
      <c r="J928" s="183">
        <f t="shared" ca="1" si="216"/>
        <v>46</v>
      </c>
      <c r="K928" s="183">
        <v>1093</v>
      </c>
      <c r="L928" s="183">
        <v>519</v>
      </c>
      <c r="M928" s="183">
        <v>449</v>
      </c>
      <c r="N928" s="183">
        <v>224</v>
      </c>
      <c r="O928" s="183">
        <v>153</v>
      </c>
      <c r="P928" s="183">
        <v>95</v>
      </c>
      <c r="Q928" s="329">
        <f t="shared" ca="1" si="217"/>
        <v>1695</v>
      </c>
      <c r="R928" s="183">
        <f t="shared" ca="1" si="218"/>
        <v>838</v>
      </c>
      <c r="S928" s="183">
        <v>23</v>
      </c>
      <c r="T928" s="183">
        <v>21</v>
      </c>
      <c r="U928" s="183">
        <v>25</v>
      </c>
      <c r="V928" s="183">
        <v>19</v>
      </c>
      <c r="W928" s="183">
        <v>14</v>
      </c>
      <c r="X928" s="183">
        <v>11</v>
      </c>
      <c r="Y928" s="183">
        <f t="shared" ca="1" si="219"/>
        <v>62</v>
      </c>
      <c r="Z928" s="183">
        <f t="shared" ca="1" si="220"/>
        <v>51</v>
      </c>
    </row>
    <row r="929" spans="1:26" ht="15" x14ac:dyDescent="0.25">
      <c r="A929" s="183"/>
      <c r="B929" s="183" t="s">
        <v>786</v>
      </c>
      <c r="C929" s="183">
        <v>12</v>
      </c>
      <c r="D929" s="183" t="s">
        <v>787</v>
      </c>
      <c r="E929" s="183" t="s">
        <v>1009</v>
      </c>
      <c r="F929" s="183">
        <v>12</v>
      </c>
      <c r="G929" s="183">
        <v>23</v>
      </c>
      <c r="H929" s="183">
        <v>13</v>
      </c>
      <c r="I929" s="183">
        <v>9</v>
      </c>
      <c r="J929" s="183">
        <f t="shared" ca="1" si="216"/>
        <v>45</v>
      </c>
      <c r="K929" s="183">
        <v>861</v>
      </c>
      <c r="L929" s="183">
        <v>424</v>
      </c>
      <c r="M929" s="183">
        <v>442</v>
      </c>
      <c r="N929" s="183">
        <v>206</v>
      </c>
      <c r="O929" s="183">
        <v>214</v>
      </c>
      <c r="P929" s="183">
        <v>106</v>
      </c>
      <c r="Q929" s="329">
        <f t="shared" ca="1" si="217"/>
        <v>1517</v>
      </c>
      <c r="R929" s="183">
        <f t="shared" ca="1" si="218"/>
        <v>736</v>
      </c>
      <c r="S929" s="183">
        <v>23</v>
      </c>
      <c r="T929" s="183">
        <v>23</v>
      </c>
      <c r="U929" s="183">
        <v>23</v>
      </c>
      <c r="V929" s="183">
        <v>16</v>
      </c>
      <c r="W929" s="183">
        <v>17</v>
      </c>
      <c r="X929" s="183">
        <v>13</v>
      </c>
      <c r="Y929" s="183">
        <f t="shared" ca="1" si="219"/>
        <v>63</v>
      </c>
      <c r="Z929" s="183">
        <f t="shared" ca="1" si="220"/>
        <v>52</v>
      </c>
    </row>
    <row r="930" spans="1:26" ht="15" x14ac:dyDescent="0.25">
      <c r="A930" s="183"/>
      <c r="B930" s="183" t="s">
        <v>786</v>
      </c>
      <c r="C930" s="183">
        <v>12</v>
      </c>
      <c r="D930" s="183" t="s">
        <v>787</v>
      </c>
      <c r="E930" s="183" t="s">
        <v>1010</v>
      </c>
      <c r="F930" s="183">
        <v>5</v>
      </c>
      <c r="G930" s="183">
        <v>38</v>
      </c>
      <c r="H930" s="183">
        <v>33</v>
      </c>
      <c r="I930" s="183">
        <v>14</v>
      </c>
      <c r="J930" s="183">
        <f t="shared" ca="1" si="216"/>
        <v>85</v>
      </c>
      <c r="K930" s="183">
        <v>1986</v>
      </c>
      <c r="L930" s="183">
        <v>952</v>
      </c>
      <c r="M930" s="183">
        <v>1483</v>
      </c>
      <c r="N930" s="183">
        <v>709</v>
      </c>
      <c r="O930" s="183">
        <v>562</v>
      </c>
      <c r="P930" s="183">
        <v>299</v>
      </c>
      <c r="Q930" s="329">
        <f t="shared" ca="1" si="217"/>
        <v>4031</v>
      </c>
      <c r="R930" s="183">
        <f t="shared" ca="1" si="218"/>
        <v>1960</v>
      </c>
      <c r="S930" s="183">
        <v>38</v>
      </c>
      <c r="T930" s="183">
        <v>37</v>
      </c>
      <c r="U930" s="183">
        <v>71</v>
      </c>
      <c r="V930" s="183">
        <v>55</v>
      </c>
      <c r="W930" s="183">
        <v>29</v>
      </c>
      <c r="X930" s="183">
        <v>24</v>
      </c>
      <c r="Y930" s="183">
        <f t="shared" ca="1" si="219"/>
        <v>138</v>
      </c>
      <c r="Z930" s="183">
        <f t="shared" ca="1" si="220"/>
        <v>116</v>
      </c>
    </row>
    <row r="931" spans="1:26" ht="15" x14ac:dyDescent="0.25">
      <c r="A931" s="183"/>
      <c r="B931" s="183" t="s">
        <v>786</v>
      </c>
      <c r="C931" s="183">
        <v>12</v>
      </c>
      <c r="D931" s="183" t="s">
        <v>787</v>
      </c>
      <c r="E931" s="183" t="s">
        <v>1011</v>
      </c>
      <c r="F931" s="183">
        <v>40</v>
      </c>
      <c r="G931" s="183">
        <v>15</v>
      </c>
      <c r="H931" s="183">
        <v>9</v>
      </c>
      <c r="I931" s="183">
        <v>4</v>
      </c>
      <c r="J931" s="183">
        <f t="shared" ca="1" si="216"/>
        <v>28</v>
      </c>
      <c r="K931" s="183">
        <v>472</v>
      </c>
      <c r="L931" s="183">
        <v>208</v>
      </c>
      <c r="M931" s="183">
        <v>287</v>
      </c>
      <c r="N931" s="183">
        <v>135</v>
      </c>
      <c r="O931" s="183">
        <v>75</v>
      </c>
      <c r="P931" s="183">
        <v>41</v>
      </c>
      <c r="Q931" s="329">
        <f t="shared" ca="1" si="217"/>
        <v>834</v>
      </c>
      <c r="R931" s="183">
        <f t="shared" ca="1" si="218"/>
        <v>384</v>
      </c>
      <c r="S931" s="183">
        <v>15</v>
      </c>
      <c r="T931" s="183">
        <v>15</v>
      </c>
      <c r="U931" s="183">
        <v>20</v>
      </c>
      <c r="V931" s="183">
        <v>15</v>
      </c>
      <c r="W931" s="183">
        <v>5</v>
      </c>
      <c r="X931" s="183">
        <v>2</v>
      </c>
      <c r="Y931" s="183">
        <f t="shared" ca="1" si="219"/>
        <v>40</v>
      </c>
      <c r="Z931" s="183">
        <f t="shared" ca="1" si="220"/>
        <v>32</v>
      </c>
    </row>
    <row r="932" spans="1:26" ht="15" x14ac:dyDescent="0.25">
      <c r="A932" s="183"/>
      <c r="B932" s="183" t="s">
        <v>786</v>
      </c>
      <c r="C932" s="183">
        <v>12</v>
      </c>
      <c r="D932" s="183" t="s">
        <v>787</v>
      </c>
      <c r="E932" s="183" t="s">
        <v>1012</v>
      </c>
      <c r="F932" s="183">
        <v>18</v>
      </c>
      <c r="G932" s="183">
        <v>28</v>
      </c>
      <c r="H932" s="183">
        <v>15</v>
      </c>
      <c r="I932" s="183">
        <v>7</v>
      </c>
      <c r="J932" s="183">
        <f t="shared" ca="1" si="216"/>
        <v>50</v>
      </c>
      <c r="K932" s="183">
        <v>897</v>
      </c>
      <c r="L932" s="183">
        <v>436</v>
      </c>
      <c r="M932" s="183">
        <v>494</v>
      </c>
      <c r="N932" s="183">
        <v>248</v>
      </c>
      <c r="O932" s="183">
        <v>193</v>
      </c>
      <c r="P932" s="183">
        <v>107</v>
      </c>
      <c r="Q932" s="329">
        <f t="shared" ca="1" si="217"/>
        <v>1584</v>
      </c>
      <c r="R932" s="183">
        <f t="shared" ca="1" si="218"/>
        <v>791</v>
      </c>
      <c r="S932" s="183">
        <v>28</v>
      </c>
      <c r="T932" s="183">
        <v>27</v>
      </c>
      <c r="U932" s="183">
        <v>23</v>
      </c>
      <c r="V932" s="183">
        <v>18</v>
      </c>
      <c r="W932" s="183">
        <v>25</v>
      </c>
      <c r="X932" s="183">
        <v>23</v>
      </c>
      <c r="Y932" s="183">
        <f t="shared" ca="1" si="219"/>
        <v>76</v>
      </c>
      <c r="Z932" s="183">
        <f t="shared" ca="1" si="220"/>
        <v>68</v>
      </c>
    </row>
    <row r="933" spans="1:26" ht="15" x14ac:dyDescent="0.25">
      <c r="A933" s="183"/>
      <c r="B933" s="183" t="s">
        <v>786</v>
      </c>
      <c r="C933" s="183">
        <v>9</v>
      </c>
      <c r="D933" s="183" t="s">
        <v>787</v>
      </c>
      <c r="E933" s="183" t="s">
        <v>1013</v>
      </c>
      <c r="F933" s="183">
        <v>8</v>
      </c>
      <c r="G933" s="183">
        <v>13</v>
      </c>
      <c r="H933" s="183">
        <v>8</v>
      </c>
      <c r="I933" s="183"/>
      <c r="J933" s="183">
        <f t="shared" ca="1" si="216"/>
        <v>21</v>
      </c>
      <c r="K933" s="183">
        <v>153</v>
      </c>
      <c r="L933" s="183">
        <v>49</v>
      </c>
      <c r="M933" s="183">
        <v>108</v>
      </c>
      <c r="N933" s="183">
        <v>46</v>
      </c>
      <c r="O933" s="183"/>
      <c r="P933" s="183"/>
      <c r="Q933" s="329">
        <f t="shared" ca="1" si="217"/>
        <v>261</v>
      </c>
      <c r="R933" s="183">
        <f t="shared" ca="1" si="218"/>
        <v>95</v>
      </c>
      <c r="S933" s="183">
        <v>16</v>
      </c>
      <c r="T933" s="183">
        <v>15</v>
      </c>
      <c r="U933" s="183">
        <v>14</v>
      </c>
      <c r="V933" s="183">
        <v>7</v>
      </c>
      <c r="W933" s="183"/>
      <c r="X933" s="183"/>
      <c r="Y933" s="183">
        <f t="shared" ca="1" si="219"/>
        <v>30</v>
      </c>
      <c r="Z933" s="183">
        <f t="shared" ca="1" si="220"/>
        <v>22</v>
      </c>
    </row>
    <row r="934" spans="1:26" ht="15" x14ac:dyDescent="0.25">
      <c r="A934" s="183"/>
      <c r="B934" s="183" t="s">
        <v>786</v>
      </c>
      <c r="C934" s="183">
        <v>12</v>
      </c>
      <c r="D934" s="183" t="s">
        <v>787</v>
      </c>
      <c r="E934" s="183" t="s">
        <v>1014</v>
      </c>
      <c r="F934" s="183">
        <v>2</v>
      </c>
      <c r="G934" s="183">
        <v>25</v>
      </c>
      <c r="H934" s="183">
        <v>13</v>
      </c>
      <c r="I934" s="183">
        <v>6</v>
      </c>
      <c r="J934" s="183">
        <f t="shared" ca="1" si="216"/>
        <v>44</v>
      </c>
      <c r="K934" s="183">
        <v>990</v>
      </c>
      <c r="L934" s="183">
        <v>470</v>
      </c>
      <c r="M934" s="183">
        <v>483</v>
      </c>
      <c r="N934" s="183">
        <v>227</v>
      </c>
      <c r="O934" s="183">
        <v>185</v>
      </c>
      <c r="P934" s="183">
        <v>99</v>
      </c>
      <c r="Q934" s="329">
        <f t="shared" ca="1" si="217"/>
        <v>1658</v>
      </c>
      <c r="R934" s="183">
        <f t="shared" ca="1" si="218"/>
        <v>796</v>
      </c>
      <c r="S934" s="183">
        <v>23</v>
      </c>
      <c r="T934" s="183">
        <v>22</v>
      </c>
      <c r="U934" s="183">
        <v>33</v>
      </c>
      <c r="V934" s="183">
        <v>23</v>
      </c>
      <c r="W934" s="183">
        <v>14</v>
      </c>
      <c r="X934" s="183">
        <v>12</v>
      </c>
      <c r="Y934" s="183">
        <f t="shared" ca="1" si="219"/>
        <v>70</v>
      </c>
      <c r="Z934" s="183">
        <f t="shared" ca="1" si="220"/>
        <v>57</v>
      </c>
    </row>
    <row r="935" spans="1:26" ht="15" x14ac:dyDescent="0.25">
      <c r="A935" s="183"/>
      <c r="B935" s="183" t="s">
        <v>786</v>
      </c>
      <c r="C935" s="183">
        <v>12</v>
      </c>
      <c r="D935" s="183" t="s">
        <v>787</v>
      </c>
      <c r="E935" s="183" t="s">
        <v>1015</v>
      </c>
      <c r="F935" s="183">
        <v>15</v>
      </c>
      <c r="G935" s="183">
        <v>24</v>
      </c>
      <c r="H935" s="183">
        <v>15</v>
      </c>
      <c r="I935" s="183">
        <v>7</v>
      </c>
      <c r="J935" s="183">
        <f t="shared" ca="1" si="216"/>
        <v>46</v>
      </c>
      <c r="K935" s="183">
        <v>843</v>
      </c>
      <c r="L935" s="183">
        <v>409</v>
      </c>
      <c r="M935" s="183">
        <v>502</v>
      </c>
      <c r="N935" s="183">
        <v>244</v>
      </c>
      <c r="O935" s="183">
        <v>229</v>
      </c>
      <c r="P935" s="183">
        <v>127</v>
      </c>
      <c r="Q935" s="329">
        <f t="shared" ca="1" si="217"/>
        <v>1574</v>
      </c>
      <c r="R935" s="183">
        <f t="shared" ca="1" si="218"/>
        <v>780</v>
      </c>
      <c r="S935" s="183">
        <v>24</v>
      </c>
      <c r="T935" s="183">
        <v>24</v>
      </c>
      <c r="U935" s="183">
        <v>23</v>
      </c>
      <c r="V935" s="183">
        <v>23</v>
      </c>
      <c r="W935" s="183">
        <v>22</v>
      </c>
      <c r="X935" s="183">
        <v>15</v>
      </c>
      <c r="Y935" s="183">
        <f t="shared" ca="1" si="219"/>
        <v>69</v>
      </c>
      <c r="Z935" s="183">
        <f t="shared" ca="1" si="220"/>
        <v>62</v>
      </c>
    </row>
    <row r="936" spans="1:26" ht="15" x14ac:dyDescent="0.25">
      <c r="A936" s="183"/>
      <c r="B936" s="183" t="s">
        <v>786</v>
      </c>
      <c r="C936" s="183">
        <v>12</v>
      </c>
      <c r="D936" s="183" t="s">
        <v>787</v>
      </c>
      <c r="E936" s="183" t="s">
        <v>1016</v>
      </c>
      <c r="F936" s="183">
        <v>6</v>
      </c>
      <c r="G936" s="183">
        <v>31</v>
      </c>
      <c r="H936" s="183">
        <v>19</v>
      </c>
      <c r="I936" s="183">
        <v>7</v>
      </c>
      <c r="J936" s="183">
        <f t="shared" ca="1" si="216"/>
        <v>57</v>
      </c>
      <c r="K936" s="183">
        <v>1501</v>
      </c>
      <c r="L936" s="183">
        <v>712</v>
      </c>
      <c r="M936" s="183">
        <v>720</v>
      </c>
      <c r="N936" s="183">
        <v>344</v>
      </c>
      <c r="O936" s="183">
        <v>251</v>
      </c>
      <c r="P936" s="183">
        <v>130</v>
      </c>
      <c r="Q936" s="329">
        <f t="shared" ca="1" si="217"/>
        <v>2472</v>
      </c>
      <c r="R936" s="183">
        <f t="shared" ca="1" si="218"/>
        <v>1186</v>
      </c>
      <c r="S936" s="183">
        <v>31</v>
      </c>
      <c r="T936" s="183">
        <v>31</v>
      </c>
      <c r="U936" s="183">
        <v>32</v>
      </c>
      <c r="V936" s="183">
        <v>23</v>
      </c>
      <c r="W936" s="183">
        <v>13</v>
      </c>
      <c r="X936" s="183">
        <v>11</v>
      </c>
      <c r="Y936" s="183">
        <f t="shared" ca="1" si="219"/>
        <v>76</v>
      </c>
      <c r="Z936" s="183">
        <f t="shared" ca="1" si="220"/>
        <v>65</v>
      </c>
    </row>
    <row r="937" spans="1:26" ht="15" x14ac:dyDescent="0.25">
      <c r="A937" s="183"/>
      <c r="B937" s="183" t="s">
        <v>786</v>
      </c>
      <c r="C937" s="183">
        <v>12</v>
      </c>
      <c r="D937" s="183" t="s">
        <v>787</v>
      </c>
      <c r="E937" s="183" t="s">
        <v>1017</v>
      </c>
      <c r="F937" s="183">
        <v>17</v>
      </c>
      <c r="G937" s="183">
        <v>29</v>
      </c>
      <c r="H937" s="183">
        <v>15</v>
      </c>
      <c r="I937" s="183">
        <v>7</v>
      </c>
      <c r="J937" s="183">
        <f t="shared" ca="1" si="216"/>
        <v>51</v>
      </c>
      <c r="K937" s="183">
        <v>1362</v>
      </c>
      <c r="L937" s="183">
        <v>650</v>
      </c>
      <c r="M937" s="183">
        <v>637</v>
      </c>
      <c r="N937" s="183">
        <v>318</v>
      </c>
      <c r="O937" s="183">
        <v>193</v>
      </c>
      <c r="P937" s="183">
        <v>101</v>
      </c>
      <c r="Q937" s="329">
        <f t="shared" ca="1" si="217"/>
        <v>2192</v>
      </c>
      <c r="R937" s="183">
        <f t="shared" ca="1" si="218"/>
        <v>1069</v>
      </c>
      <c r="S937" s="183">
        <v>27</v>
      </c>
      <c r="T937" s="183">
        <v>27</v>
      </c>
      <c r="U937" s="183">
        <v>37</v>
      </c>
      <c r="V937" s="183">
        <v>28</v>
      </c>
      <c r="W937" s="183">
        <v>11</v>
      </c>
      <c r="X937" s="183">
        <v>9</v>
      </c>
      <c r="Y937" s="183">
        <f t="shared" ca="1" si="219"/>
        <v>75</v>
      </c>
      <c r="Z937" s="183">
        <f t="shared" ca="1" si="220"/>
        <v>64</v>
      </c>
    </row>
    <row r="938" spans="1:26" ht="15" x14ac:dyDescent="0.25">
      <c r="A938" s="183"/>
      <c r="B938" s="183" t="s">
        <v>786</v>
      </c>
      <c r="C938" s="183">
        <v>12</v>
      </c>
      <c r="D938" s="183" t="s">
        <v>787</v>
      </c>
      <c r="E938" s="183" t="s">
        <v>1018</v>
      </c>
      <c r="F938" s="183">
        <v>17</v>
      </c>
      <c r="G938" s="183">
        <v>47</v>
      </c>
      <c r="H938" s="183">
        <v>27</v>
      </c>
      <c r="I938" s="183">
        <v>11</v>
      </c>
      <c r="J938" s="183">
        <f t="shared" ca="1" si="216"/>
        <v>85</v>
      </c>
      <c r="K938" s="183">
        <v>2021</v>
      </c>
      <c r="L938" s="183">
        <v>1020</v>
      </c>
      <c r="M938" s="183">
        <v>1168</v>
      </c>
      <c r="N938" s="183">
        <v>591</v>
      </c>
      <c r="O938" s="183">
        <v>427</v>
      </c>
      <c r="P938" s="183">
        <v>230</v>
      </c>
      <c r="Q938" s="329">
        <f t="shared" ca="1" si="217"/>
        <v>3616</v>
      </c>
      <c r="R938" s="183">
        <f t="shared" ca="1" si="218"/>
        <v>1841</v>
      </c>
      <c r="S938" s="183">
        <v>47</v>
      </c>
      <c r="T938" s="183">
        <v>46</v>
      </c>
      <c r="U938" s="183">
        <v>48</v>
      </c>
      <c r="V938" s="183">
        <v>44</v>
      </c>
      <c r="W938" s="183">
        <v>40</v>
      </c>
      <c r="X938" s="183">
        <v>30</v>
      </c>
      <c r="Y938" s="183">
        <f t="shared" ca="1" si="219"/>
        <v>135</v>
      </c>
      <c r="Z938" s="183">
        <f t="shared" ca="1" si="220"/>
        <v>120</v>
      </c>
    </row>
    <row r="939" spans="1:26" ht="15" x14ac:dyDescent="0.25">
      <c r="A939" s="183"/>
      <c r="B939" s="183" t="s">
        <v>786</v>
      </c>
      <c r="C939" s="183">
        <v>5</v>
      </c>
      <c r="D939" s="183" t="s">
        <v>787</v>
      </c>
      <c r="E939" s="183" t="s">
        <v>1019</v>
      </c>
      <c r="F939" s="183"/>
      <c r="G939" s="183">
        <v>24</v>
      </c>
      <c r="H939" s="183"/>
      <c r="I939" s="183"/>
      <c r="J939" s="183">
        <f t="shared" ca="1" si="216"/>
        <v>24</v>
      </c>
      <c r="K939" s="183">
        <v>930</v>
      </c>
      <c r="L939" s="183">
        <v>458</v>
      </c>
      <c r="M939" s="183"/>
      <c r="N939" s="183"/>
      <c r="O939" s="183"/>
      <c r="P939" s="183"/>
      <c r="Q939" s="329">
        <f t="shared" ca="1" si="217"/>
        <v>930</v>
      </c>
      <c r="R939" s="183">
        <f t="shared" ca="1" si="218"/>
        <v>458</v>
      </c>
      <c r="S939" s="183">
        <v>28</v>
      </c>
      <c r="T939" s="183">
        <v>22</v>
      </c>
      <c r="U939" s="183"/>
      <c r="V939" s="183"/>
      <c r="W939" s="183"/>
      <c r="X939" s="183"/>
      <c r="Y939" s="183">
        <f t="shared" ca="1" si="219"/>
        <v>28</v>
      </c>
      <c r="Z939" s="183">
        <f t="shared" ca="1" si="220"/>
        <v>22</v>
      </c>
    </row>
    <row r="940" spans="1:26" ht="15" x14ac:dyDescent="0.25">
      <c r="A940" s="183"/>
      <c r="B940" s="183" t="s">
        <v>786</v>
      </c>
      <c r="C940" s="183">
        <v>5</v>
      </c>
      <c r="D940" s="183" t="s">
        <v>787</v>
      </c>
      <c r="E940" s="183" t="s">
        <v>1020</v>
      </c>
      <c r="F940" s="183">
        <v>15</v>
      </c>
      <c r="G940" s="183">
        <v>9</v>
      </c>
      <c r="H940" s="183"/>
      <c r="I940" s="183"/>
      <c r="J940" s="183">
        <f t="shared" ca="1" si="216"/>
        <v>9</v>
      </c>
      <c r="K940" s="183">
        <v>224</v>
      </c>
      <c r="L940" s="183">
        <v>98</v>
      </c>
      <c r="M940" s="183"/>
      <c r="N940" s="183"/>
      <c r="O940" s="183"/>
      <c r="P940" s="183"/>
      <c r="Q940" s="329">
        <f t="shared" ca="1" si="217"/>
        <v>224</v>
      </c>
      <c r="R940" s="183">
        <f t="shared" ca="1" si="218"/>
        <v>98</v>
      </c>
      <c r="S940" s="183">
        <v>10</v>
      </c>
      <c r="T940" s="183">
        <v>10</v>
      </c>
      <c r="U940" s="183"/>
      <c r="V940" s="183"/>
      <c r="W940" s="183"/>
      <c r="X940" s="183"/>
      <c r="Y940" s="183">
        <f t="shared" ca="1" si="219"/>
        <v>10</v>
      </c>
      <c r="Z940" s="183">
        <f t="shared" ca="1" si="220"/>
        <v>10</v>
      </c>
    </row>
    <row r="941" spans="1:26" ht="15" x14ac:dyDescent="0.25">
      <c r="A941" s="182" t="s">
        <v>223</v>
      </c>
      <c r="C941">
        <f t="shared" ref="C941:Z941" ca="1" si="221">INDIRECT(ADDRESS(923,COLUMN()))+INDIRECT(ADDRESS(924,COLUMN()))+INDIRECT(ADDRESS(925,COLUMN()))+INDIRECT(ADDRESS(926,COLUMN()))+INDIRECT(ADDRESS(927,COLUMN()))+INDIRECT(ADDRESS(928,COLUMN()))+INDIRECT(ADDRESS(929,COLUMN()))+INDIRECT(ADDRESS(930,COLUMN()))+INDIRECT(ADDRESS(931,COLUMN()))+INDIRECT(ADDRESS(932,COLUMN()))+INDIRECT(ADDRESS(933,COLUMN()))+INDIRECT(ADDRESS(934,COLUMN()))+INDIRECT(ADDRESS(935,COLUMN()))+INDIRECT(ADDRESS(936,COLUMN()))+INDIRECT(ADDRESS(937,COLUMN()))+INDIRECT(ADDRESS(938,COLUMN()))+INDIRECT(ADDRESS(939,COLUMN()))+INDIRECT(ADDRESS(940,COLUMN()))</f>
        <v>199</v>
      </c>
      <c r="D941" t="e">
        <f t="shared" ca="1" si="221"/>
        <v>#VALUE!</v>
      </c>
      <c r="E941" t="e">
        <f t="shared" ca="1" si="221"/>
        <v>#VALUE!</v>
      </c>
      <c r="F941">
        <f t="shared" ca="1" si="221"/>
        <v>253</v>
      </c>
      <c r="G941">
        <f t="shared" ca="1" si="221"/>
        <v>453</v>
      </c>
      <c r="H941">
        <f t="shared" ca="1" si="221"/>
        <v>252</v>
      </c>
      <c r="I941">
        <f t="shared" ca="1" si="221"/>
        <v>112</v>
      </c>
      <c r="J941">
        <f t="shared" ca="1" si="221"/>
        <v>817</v>
      </c>
      <c r="K941">
        <f t="shared" ca="1" si="221"/>
        <v>18209</v>
      </c>
      <c r="L941">
        <f t="shared" ca="1" si="221"/>
        <v>8826</v>
      </c>
      <c r="M941">
        <f t="shared" ca="1" si="221"/>
        <v>9436</v>
      </c>
      <c r="N941">
        <f t="shared" ca="1" si="221"/>
        <v>4664</v>
      </c>
      <c r="O941">
        <f t="shared" ca="1" si="221"/>
        <v>3529</v>
      </c>
      <c r="P941">
        <f t="shared" ca="1" si="221"/>
        <v>1921</v>
      </c>
      <c r="Q941" s="330">
        <f t="shared" ca="1" si="221"/>
        <v>31174</v>
      </c>
      <c r="R941">
        <f t="shared" ca="1" si="221"/>
        <v>15411</v>
      </c>
      <c r="S941">
        <f t="shared" ca="1" si="221"/>
        <v>452</v>
      </c>
      <c r="T941">
        <f t="shared" ca="1" si="221"/>
        <v>438</v>
      </c>
      <c r="U941">
        <f t="shared" ca="1" si="221"/>
        <v>498</v>
      </c>
      <c r="V941">
        <f t="shared" ca="1" si="221"/>
        <v>385</v>
      </c>
      <c r="W941">
        <f t="shared" ca="1" si="221"/>
        <v>264</v>
      </c>
      <c r="X941">
        <f t="shared" ca="1" si="221"/>
        <v>211</v>
      </c>
      <c r="Y941">
        <f t="shared" ca="1" si="221"/>
        <v>1214</v>
      </c>
      <c r="Z941">
        <f t="shared" ca="1" si="221"/>
        <v>1034</v>
      </c>
    </row>
    <row r="942" spans="1:26" ht="15" x14ac:dyDescent="0.25">
      <c r="A942" s="182" t="s">
        <v>224</v>
      </c>
    </row>
    <row r="943" spans="1:26" ht="15" x14ac:dyDescent="0.25">
      <c r="A943" s="182" t="s">
        <v>225</v>
      </c>
    </row>
    <row r="944" spans="1:26" ht="15" x14ac:dyDescent="0.25">
      <c r="A944" s="183"/>
      <c r="B944" s="183" t="s">
        <v>786</v>
      </c>
      <c r="C944" s="183">
        <v>12</v>
      </c>
      <c r="D944" s="183" t="s">
        <v>787</v>
      </c>
      <c r="E944" s="183" t="s">
        <v>1021</v>
      </c>
      <c r="F944" s="183">
        <v>1</v>
      </c>
      <c r="G944" s="183"/>
      <c r="H944" s="183"/>
      <c r="I944" s="183">
        <v>6</v>
      </c>
      <c r="J944" s="183">
        <f t="shared" ref="J944:J968" ca="1" si="222">INDIRECT(CONCATENATE("G", ROW())) + INDIRECT(CONCATENATE("H", ROW())) + INDIRECT(CONCATENATE("I", ROW()))</f>
        <v>6</v>
      </c>
      <c r="K944" s="183"/>
      <c r="L944" s="183"/>
      <c r="M944" s="183"/>
      <c r="N944" s="183"/>
      <c r="O944" s="183">
        <v>172</v>
      </c>
      <c r="P944" s="183">
        <v>18</v>
      </c>
      <c r="Q944" s="329">
        <f t="shared" ref="Q944:Q968" ca="1" si="223">INDIRECT(CONCATENATE("K", ROW())) + INDIRECT(CONCATENATE("M", ROW())) + INDIRECT(CONCATENATE("O", ROW()))</f>
        <v>172</v>
      </c>
      <c r="R944" s="183">
        <f t="shared" ref="R944:R968" ca="1" si="224">INDIRECT(CONCATENATE("L", ROW())) + INDIRECT(CONCATENATE("N", ROW())) + INDIRECT(CONCATENATE("P", ROW()))</f>
        <v>18</v>
      </c>
      <c r="S944" s="183"/>
      <c r="T944" s="183"/>
      <c r="U944" s="183"/>
      <c r="V944" s="183"/>
      <c r="W944" s="183">
        <v>9</v>
      </c>
      <c r="X944" s="183">
        <v>3</v>
      </c>
      <c r="Y944" s="183">
        <f t="shared" ref="Y944:Y959" ca="1" si="225">INDIRECT(CONCATENATE("S", ROW())) + INDIRECT(CONCATENATE("U", ROW())) + INDIRECT(CONCATENATE("W", ROW()))</f>
        <v>9</v>
      </c>
      <c r="Z944" s="183">
        <f t="shared" ref="Z944:Z959" ca="1" si="226">INDIRECT(CONCATENATE("T", ROW())) + INDIRECT(CONCATENATE("V", ROW())) + INDIRECT(CONCATENATE("X", ROW()))</f>
        <v>3</v>
      </c>
    </row>
    <row r="945" spans="1:26" ht="15" x14ac:dyDescent="0.25">
      <c r="A945" s="183"/>
      <c r="B945" s="183" t="s">
        <v>786</v>
      </c>
      <c r="C945" s="183">
        <v>12</v>
      </c>
      <c r="D945" s="183" t="s">
        <v>787</v>
      </c>
      <c r="E945" s="183" t="s">
        <v>1022</v>
      </c>
      <c r="F945" s="183">
        <v>5</v>
      </c>
      <c r="G945" s="183">
        <v>14</v>
      </c>
      <c r="H945" s="183">
        <v>9</v>
      </c>
      <c r="I945" s="183">
        <v>6</v>
      </c>
      <c r="J945" s="183">
        <f t="shared" ca="1" si="222"/>
        <v>29</v>
      </c>
      <c r="K945" s="183">
        <v>283</v>
      </c>
      <c r="L945" s="183">
        <v>152</v>
      </c>
      <c r="M945" s="183">
        <v>150</v>
      </c>
      <c r="N945" s="183">
        <v>71</v>
      </c>
      <c r="O945" s="183">
        <v>100</v>
      </c>
      <c r="P945" s="183">
        <v>52</v>
      </c>
      <c r="Q945" s="329">
        <f t="shared" ca="1" si="223"/>
        <v>533</v>
      </c>
      <c r="R945" s="183">
        <f t="shared" ca="1" si="224"/>
        <v>275</v>
      </c>
      <c r="S945" s="183">
        <v>16</v>
      </c>
      <c r="T945" s="183">
        <v>10</v>
      </c>
      <c r="U945" s="183">
        <v>9</v>
      </c>
      <c r="V945" s="183">
        <v>8</v>
      </c>
      <c r="W945" s="183">
        <v>6</v>
      </c>
      <c r="X945" s="183">
        <v>4</v>
      </c>
      <c r="Y945" s="183">
        <f t="shared" ca="1" si="225"/>
        <v>31</v>
      </c>
      <c r="Z945" s="183">
        <f t="shared" ca="1" si="226"/>
        <v>22</v>
      </c>
    </row>
    <row r="946" spans="1:26" ht="15" x14ac:dyDescent="0.25">
      <c r="A946" s="183"/>
      <c r="B946" s="183" t="s">
        <v>786</v>
      </c>
      <c r="C946" s="183">
        <v>12</v>
      </c>
      <c r="D946" s="183" t="s">
        <v>787</v>
      </c>
      <c r="E946" s="183" t="s">
        <v>1023</v>
      </c>
      <c r="F946" s="183">
        <v>5</v>
      </c>
      <c r="G946" s="183">
        <v>20</v>
      </c>
      <c r="H946" s="183">
        <v>13</v>
      </c>
      <c r="I946" s="183">
        <v>7</v>
      </c>
      <c r="J946" s="183">
        <f t="shared" ca="1" si="222"/>
        <v>40</v>
      </c>
      <c r="K946" s="183">
        <v>470</v>
      </c>
      <c r="L946" s="183">
        <v>223</v>
      </c>
      <c r="M946" s="183">
        <v>288</v>
      </c>
      <c r="N946" s="183">
        <v>145</v>
      </c>
      <c r="O946" s="183">
        <v>141</v>
      </c>
      <c r="P946" s="183">
        <v>74</v>
      </c>
      <c r="Q946" s="329">
        <f t="shared" ca="1" si="223"/>
        <v>899</v>
      </c>
      <c r="R946" s="183">
        <f t="shared" ca="1" si="224"/>
        <v>442</v>
      </c>
      <c r="S946" s="183">
        <v>23</v>
      </c>
      <c r="T946" s="183">
        <v>22</v>
      </c>
      <c r="U946" s="183">
        <v>28</v>
      </c>
      <c r="V946" s="183">
        <v>19</v>
      </c>
      <c r="W946" s="183">
        <v>8</v>
      </c>
      <c r="X946" s="183">
        <v>2</v>
      </c>
      <c r="Y946" s="183">
        <f t="shared" ca="1" si="225"/>
        <v>59</v>
      </c>
      <c r="Z946" s="183">
        <f t="shared" ca="1" si="226"/>
        <v>43</v>
      </c>
    </row>
    <row r="947" spans="1:26" ht="15" x14ac:dyDescent="0.25">
      <c r="A947" s="183"/>
      <c r="B947" s="183" t="s">
        <v>786</v>
      </c>
      <c r="C947" s="183">
        <v>12</v>
      </c>
      <c r="D947" s="183" t="s">
        <v>787</v>
      </c>
      <c r="E947" s="183" t="s">
        <v>1024</v>
      </c>
      <c r="F947" s="183">
        <v>3</v>
      </c>
      <c r="G947" s="183">
        <v>13</v>
      </c>
      <c r="H947" s="183">
        <v>5</v>
      </c>
      <c r="I947" s="183">
        <v>3</v>
      </c>
      <c r="J947" s="183">
        <f t="shared" ca="1" si="222"/>
        <v>21</v>
      </c>
      <c r="K947" s="183">
        <v>314</v>
      </c>
      <c r="L947" s="183">
        <v>141</v>
      </c>
      <c r="M947" s="183">
        <v>102</v>
      </c>
      <c r="N947" s="183">
        <v>50</v>
      </c>
      <c r="O947" s="183">
        <v>37</v>
      </c>
      <c r="P947" s="183">
        <v>23</v>
      </c>
      <c r="Q947" s="329">
        <f t="shared" ca="1" si="223"/>
        <v>453</v>
      </c>
      <c r="R947" s="183">
        <f t="shared" ca="1" si="224"/>
        <v>214</v>
      </c>
      <c r="S947" s="183">
        <v>13</v>
      </c>
      <c r="T947" s="183">
        <v>13</v>
      </c>
      <c r="U947" s="183">
        <v>11</v>
      </c>
      <c r="V947" s="183">
        <v>9</v>
      </c>
      <c r="W947" s="183">
        <v>8</v>
      </c>
      <c r="X947" s="183">
        <v>4</v>
      </c>
      <c r="Y947" s="183">
        <f t="shared" ca="1" si="225"/>
        <v>32</v>
      </c>
      <c r="Z947" s="183">
        <f t="shared" ca="1" si="226"/>
        <v>26</v>
      </c>
    </row>
    <row r="948" spans="1:26" ht="15" x14ac:dyDescent="0.25">
      <c r="A948" s="183"/>
      <c r="B948" s="183" t="s">
        <v>786</v>
      </c>
      <c r="C948" s="183">
        <v>12</v>
      </c>
      <c r="D948" s="183" t="s">
        <v>787</v>
      </c>
      <c r="E948" s="183" t="s">
        <v>1025</v>
      </c>
      <c r="F948" s="183">
        <v>3</v>
      </c>
      <c r="G948" s="183">
        <v>14</v>
      </c>
      <c r="H948" s="183">
        <v>11</v>
      </c>
      <c r="I948" s="183">
        <v>6</v>
      </c>
      <c r="J948" s="183">
        <f t="shared" ca="1" si="222"/>
        <v>31</v>
      </c>
      <c r="K948" s="183">
        <v>387</v>
      </c>
      <c r="L948" s="183">
        <v>209</v>
      </c>
      <c r="M948" s="183">
        <v>275</v>
      </c>
      <c r="N948" s="183">
        <v>133</v>
      </c>
      <c r="O948" s="183">
        <v>106</v>
      </c>
      <c r="P948" s="183">
        <v>42</v>
      </c>
      <c r="Q948" s="329">
        <f t="shared" ca="1" si="223"/>
        <v>768</v>
      </c>
      <c r="R948" s="183">
        <f t="shared" ca="1" si="224"/>
        <v>384</v>
      </c>
      <c r="S948" s="183">
        <v>17</v>
      </c>
      <c r="T948" s="183">
        <v>16</v>
      </c>
      <c r="U948" s="183">
        <v>25</v>
      </c>
      <c r="V948" s="183">
        <v>17</v>
      </c>
      <c r="W948" s="183">
        <v>7</v>
      </c>
      <c r="X948" s="183">
        <v>5</v>
      </c>
      <c r="Y948" s="183">
        <f t="shared" ca="1" si="225"/>
        <v>49</v>
      </c>
      <c r="Z948" s="183">
        <f t="shared" ca="1" si="226"/>
        <v>38</v>
      </c>
    </row>
    <row r="949" spans="1:26" ht="15" x14ac:dyDescent="0.25">
      <c r="A949" s="183"/>
      <c r="B949" s="183" t="s">
        <v>786</v>
      </c>
      <c r="C949" s="183">
        <v>12</v>
      </c>
      <c r="D949" s="183" t="s">
        <v>787</v>
      </c>
      <c r="E949" s="183" t="s">
        <v>1026</v>
      </c>
      <c r="F949" s="183">
        <v>5</v>
      </c>
      <c r="G949" s="183">
        <v>26</v>
      </c>
      <c r="H949" s="183">
        <v>18</v>
      </c>
      <c r="I949" s="183">
        <v>10</v>
      </c>
      <c r="J949" s="183">
        <f t="shared" ca="1" si="222"/>
        <v>54</v>
      </c>
      <c r="K949" s="183">
        <v>741</v>
      </c>
      <c r="L949" s="183">
        <v>402</v>
      </c>
      <c r="M949" s="183">
        <v>521</v>
      </c>
      <c r="N949" s="183">
        <v>254</v>
      </c>
      <c r="O949" s="183">
        <v>287</v>
      </c>
      <c r="P949" s="183">
        <v>145</v>
      </c>
      <c r="Q949" s="329">
        <f t="shared" ca="1" si="223"/>
        <v>1549</v>
      </c>
      <c r="R949" s="183">
        <f t="shared" ca="1" si="224"/>
        <v>801</v>
      </c>
      <c r="S949" s="183">
        <v>31</v>
      </c>
      <c r="T949" s="183">
        <v>30</v>
      </c>
      <c r="U949" s="183">
        <v>60</v>
      </c>
      <c r="V949" s="183">
        <v>45</v>
      </c>
      <c r="W949" s="183">
        <v>35</v>
      </c>
      <c r="X949" s="183">
        <v>18</v>
      </c>
      <c r="Y949" s="183">
        <f t="shared" ca="1" si="225"/>
        <v>126</v>
      </c>
      <c r="Z949" s="183">
        <f t="shared" ca="1" si="226"/>
        <v>93</v>
      </c>
    </row>
    <row r="950" spans="1:26" ht="15" x14ac:dyDescent="0.25">
      <c r="A950" s="183"/>
      <c r="B950" s="183" t="s">
        <v>786</v>
      </c>
      <c r="C950" s="183">
        <v>12</v>
      </c>
      <c r="D950" s="183" t="s">
        <v>787</v>
      </c>
      <c r="E950" s="183" t="s">
        <v>1027</v>
      </c>
      <c r="F950" s="183">
        <v>5</v>
      </c>
      <c r="G950" s="183">
        <v>18</v>
      </c>
      <c r="H950" s="183">
        <v>5</v>
      </c>
      <c r="I950" s="183">
        <v>2</v>
      </c>
      <c r="J950" s="183">
        <f t="shared" ca="1" si="222"/>
        <v>25</v>
      </c>
      <c r="K950" s="183">
        <v>432</v>
      </c>
      <c r="L950" s="183">
        <v>206</v>
      </c>
      <c r="M950" s="183">
        <v>116</v>
      </c>
      <c r="N950" s="183">
        <v>62</v>
      </c>
      <c r="O950" s="183">
        <v>20</v>
      </c>
      <c r="P950" s="183">
        <v>11</v>
      </c>
      <c r="Q950" s="329">
        <f t="shared" ca="1" si="223"/>
        <v>568</v>
      </c>
      <c r="R950" s="183">
        <f t="shared" ca="1" si="224"/>
        <v>279</v>
      </c>
      <c r="S950" s="183">
        <v>18</v>
      </c>
      <c r="T950" s="183">
        <v>18</v>
      </c>
      <c r="U950" s="183">
        <v>14</v>
      </c>
      <c r="V950" s="183">
        <v>8</v>
      </c>
      <c r="W950" s="183">
        <v>11</v>
      </c>
      <c r="X950" s="183">
        <v>6</v>
      </c>
      <c r="Y950" s="183">
        <f t="shared" ca="1" si="225"/>
        <v>43</v>
      </c>
      <c r="Z950" s="183">
        <f t="shared" ca="1" si="226"/>
        <v>32</v>
      </c>
    </row>
    <row r="951" spans="1:26" ht="15" x14ac:dyDescent="0.25">
      <c r="A951" s="183"/>
      <c r="B951" s="183" t="s">
        <v>786</v>
      </c>
      <c r="C951" s="183">
        <v>12</v>
      </c>
      <c r="D951" s="183" t="s">
        <v>787</v>
      </c>
      <c r="E951" s="183" t="s">
        <v>1028</v>
      </c>
      <c r="F951" s="183"/>
      <c r="G951" s="183">
        <v>5</v>
      </c>
      <c r="H951" s="183">
        <v>1</v>
      </c>
      <c r="I951" s="183"/>
      <c r="J951" s="183">
        <f t="shared" ca="1" si="222"/>
        <v>6</v>
      </c>
      <c r="K951" s="183">
        <v>94</v>
      </c>
      <c r="L951" s="183">
        <v>50</v>
      </c>
      <c r="M951" s="183">
        <v>7</v>
      </c>
      <c r="N951" s="183">
        <v>4</v>
      </c>
      <c r="O951" s="183"/>
      <c r="P951" s="183"/>
      <c r="Q951" s="329">
        <f t="shared" ca="1" si="223"/>
        <v>101</v>
      </c>
      <c r="R951" s="183">
        <f t="shared" ca="1" si="224"/>
        <v>54</v>
      </c>
      <c r="S951" s="183">
        <v>4</v>
      </c>
      <c r="T951" s="183">
        <v>3</v>
      </c>
      <c r="U951" s="183">
        <v>3</v>
      </c>
      <c r="V951" s="183">
        <v>2</v>
      </c>
      <c r="W951" s="183">
        <v>3</v>
      </c>
      <c r="X951" s="183">
        <v>3</v>
      </c>
      <c r="Y951" s="183">
        <f t="shared" ca="1" si="225"/>
        <v>10</v>
      </c>
      <c r="Z951" s="183">
        <f t="shared" ca="1" si="226"/>
        <v>8</v>
      </c>
    </row>
    <row r="952" spans="1:26" ht="15" x14ac:dyDescent="0.25">
      <c r="A952" s="183"/>
      <c r="B952" s="183" t="s">
        <v>786</v>
      </c>
      <c r="C952" s="183">
        <v>12</v>
      </c>
      <c r="D952" s="183" t="s">
        <v>787</v>
      </c>
      <c r="E952" s="183" t="s">
        <v>1029</v>
      </c>
      <c r="F952" s="183"/>
      <c r="G952" s="183"/>
      <c r="H952" s="183">
        <v>3</v>
      </c>
      <c r="I952" s="183">
        <v>3</v>
      </c>
      <c r="J952" s="183">
        <f t="shared" ca="1" si="222"/>
        <v>6</v>
      </c>
      <c r="K952" s="183"/>
      <c r="L952" s="183"/>
      <c r="M952" s="183">
        <v>8</v>
      </c>
      <c r="N952" s="183">
        <v>1</v>
      </c>
      <c r="O952" s="183">
        <v>8</v>
      </c>
      <c r="P952" s="183">
        <v>4</v>
      </c>
      <c r="Q952" s="329">
        <f t="shared" ca="1" si="223"/>
        <v>16</v>
      </c>
      <c r="R952" s="183">
        <f t="shared" ca="1" si="224"/>
        <v>5</v>
      </c>
      <c r="S952" s="183"/>
      <c r="T952" s="183"/>
      <c r="U952" s="183">
        <v>1</v>
      </c>
      <c r="V952" s="183">
        <v>1</v>
      </c>
      <c r="W952" s="183">
        <v>3</v>
      </c>
      <c r="X952" s="183">
        <v>3</v>
      </c>
      <c r="Y952" s="183">
        <f t="shared" ca="1" si="225"/>
        <v>4</v>
      </c>
      <c r="Z952" s="183">
        <f t="shared" ca="1" si="226"/>
        <v>4</v>
      </c>
    </row>
    <row r="953" spans="1:26" ht="15" x14ac:dyDescent="0.25">
      <c r="A953" s="183"/>
      <c r="B953" s="183" t="s">
        <v>786</v>
      </c>
      <c r="C953" s="183">
        <v>12</v>
      </c>
      <c r="D953" s="183" t="s">
        <v>787</v>
      </c>
      <c r="E953" s="183" t="s">
        <v>1030</v>
      </c>
      <c r="F953" s="183">
        <v>8</v>
      </c>
      <c r="G953" s="183">
        <v>12</v>
      </c>
      <c r="H953" s="183">
        <v>9</v>
      </c>
      <c r="I953" s="183">
        <v>2</v>
      </c>
      <c r="J953" s="183">
        <f t="shared" ca="1" si="222"/>
        <v>23</v>
      </c>
      <c r="K953" s="183">
        <v>221</v>
      </c>
      <c r="L953" s="183">
        <v>120</v>
      </c>
      <c r="M953" s="183">
        <v>130</v>
      </c>
      <c r="N953" s="183">
        <v>63</v>
      </c>
      <c r="O953" s="183">
        <v>38</v>
      </c>
      <c r="P953" s="183">
        <v>27</v>
      </c>
      <c r="Q953" s="329">
        <f t="shared" ca="1" si="223"/>
        <v>389</v>
      </c>
      <c r="R953" s="183">
        <f t="shared" ca="1" si="224"/>
        <v>210</v>
      </c>
      <c r="S953" s="183">
        <v>13</v>
      </c>
      <c r="T953" s="183">
        <v>10</v>
      </c>
      <c r="U953" s="183">
        <v>8</v>
      </c>
      <c r="V953" s="183">
        <v>3</v>
      </c>
      <c r="W953" s="183">
        <v>7</v>
      </c>
      <c r="X953" s="183">
        <v>3</v>
      </c>
      <c r="Y953" s="183">
        <f t="shared" ca="1" si="225"/>
        <v>28</v>
      </c>
      <c r="Z953" s="183">
        <f t="shared" ca="1" si="226"/>
        <v>16</v>
      </c>
    </row>
    <row r="954" spans="1:26" ht="15" x14ac:dyDescent="0.25">
      <c r="A954" s="183"/>
      <c r="B954" s="183" t="s">
        <v>786</v>
      </c>
      <c r="C954" s="183">
        <v>12</v>
      </c>
      <c r="D954" s="183" t="s">
        <v>787</v>
      </c>
      <c r="E954" s="183" t="s">
        <v>1031</v>
      </c>
      <c r="F954" s="183">
        <v>4</v>
      </c>
      <c r="G954" s="183">
        <v>6</v>
      </c>
      <c r="H954" s="183">
        <v>4</v>
      </c>
      <c r="I954" s="183">
        <v>1</v>
      </c>
      <c r="J954" s="183">
        <f t="shared" ca="1" si="222"/>
        <v>11</v>
      </c>
      <c r="K954" s="183">
        <v>127</v>
      </c>
      <c r="L954" s="183">
        <v>57</v>
      </c>
      <c r="M954" s="183">
        <v>68</v>
      </c>
      <c r="N954" s="183">
        <v>28</v>
      </c>
      <c r="O954" s="183">
        <v>12</v>
      </c>
      <c r="P954" s="183">
        <v>6</v>
      </c>
      <c r="Q954" s="329">
        <f t="shared" ca="1" si="223"/>
        <v>207</v>
      </c>
      <c r="R954" s="183">
        <f t="shared" ca="1" si="224"/>
        <v>91</v>
      </c>
      <c r="S954" s="183">
        <v>5</v>
      </c>
      <c r="T954" s="183">
        <v>5</v>
      </c>
      <c r="U954" s="183">
        <v>6</v>
      </c>
      <c r="V954" s="183">
        <v>6</v>
      </c>
      <c r="W954" s="183">
        <v>1</v>
      </c>
      <c r="X954" s="183"/>
      <c r="Y954" s="183">
        <f t="shared" ca="1" si="225"/>
        <v>12</v>
      </c>
      <c r="Z954" s="183">
        <f t="shared" ca="1" si="226"/>
        <v>11</v>
      </c>
    </row>
    <row r="955" spans="1:26" ht="15" x14ac:dyDescent="0.25">
      <c r="A955" s="183"/>
      <c r="B955" s="183" t="s">
        <v>786</v>
      </c>
      <c r="C955" s="183">
        <v>12</v>
      </c>
      <c r="D955" s="183" t="s">
        <v>787</v>
      </c>
      <c r="E955" s="183" t="s">
        <v>1032</v>
      </c>
      <c r="F955" s="183"/>
      <c r="G955" s="183">
        <v>17</v>
      </c>
      <c r="H955" s="183">
        <v>7</v>
      </c>
      <c r="I955" s="183">
        <v>5</v>
      </c>
      <c r="J955" s="183">
        <f t="shared" ca="1" si="222"/>
        <v>29</v>
      </c>
      <c r="K955" s="183">
        <v>377</v>
      </c>
      <c r="L955" s="183">
        <v>180</v>
      </c>
      <c r="M955" s="183">
        <v>172</v>
      </c>
      <c r="N955" s="183">
        <v>69</v>
      </c>
      <c r="O955" s="183">
        <v>102</v>
      </c>
      <c r="P955" s="183">
        <v>40</v>
      </c>
      <c r="Q955" s="329">
        <f t="shared" ca="1" si="223"/>
        <v>651</v>
      </c>
      <c r="R955" s="183">
        <f t="shared" ca="1" si="224"/>
        <v>289</v>
      </c>
      <c r="S955" s="183">
        <v>20</v>
      </c>
      <c r="T955" s="183">
        <v>19</v>
      </c>
      <c r="U955" s="183">
        <v>11</v>
      </c>
      <c r="V955" s="183">
        <v>9</v>
      </c>
      <c r="W955" s="183">
        <v>8</v>
      </c>
      <c r="X955" s="183">
        <v>6</v>
      </c>
      <c r="Y955" s="183">
        <f t="shared" ca="1" si="225"/>
        <v>39</v>
      </c>
      <c r="Z955" s="183">
        <f t="shared" ca="1" si="226"/>
        <v>34</v>
      </c>
    </row>
    <row r="956" spans="1:26" ht="15" x14ac:dyDescent="0.25">
      <c r="A956" s="183"/>
      <c r="B956" s="183" t="s">
        <v>786</v>
      </c>
      <c r="C956" s="183">
        <v>12</v>
      </c>
      <c r="D956" s="183" t="s">
        <v>787</v>
      </c>
      <c r="E956" s="183" t="s">
        <v>1033</v>
      </c>
      <c r="F956" s="183">
        <v>8</v>
      </c>
      <c r="G956" s="183">
        <v>11</v>
      </c>
      <c r="H956" s="183">
        <v>5</v>
      </c>
      <c r="I956" s="183">
        <v>3</v>
      </c>
      <c r="J956" s="183">
        <f t="shared" ca="1" si="222"/>
        <v>19</v>
      </c>
      <c r="K956" s="183">
        <v>246</v>
      </c>
      <c r="L956" s="183">
        <v>124</v>
      </c>
      <c r="M956" s="183">
        <v>82</v>
      </c>
      <c r="N956" s="183">
        <v>46</v>
      </c>
      <c r="O956" s="183">
        <v>36</v>
      </c>
      <c r="P956" s="183">
        <v>19</v>
      </c>
      <c r="Q956" s="329">
        <f t="shared" ca="1" si="223"/>
        <v>364</v>
      </c>
      <c r="R956" s="183">
        <f t="shared" ca="1" si="224"/>
        <v>189</v>
      </c>
      <c r="S956" s="183">
        <v>10</v>
      </c>
      <c r="T956" s="183">
        <v>10</v>
      </c>
      <c r="U956" s="183">
        <v>15</v>
      </c>
      <c r="V956" s="183">
        <v>11</v>
      </c>
      <c r="W956" s="183">
        <v>10</v>
      </c>
      <c r="X956" s="183">
        <v>5</v>
      </c>
      <c r="Y956" s="183">
        <f t="shared" ca="1" si="225"/>
        <v>35</v>
      </c>
      <c r="Z956" s="183">
        <f t="shared" ca="1" si="226"/>
        <v>26</v>
      </c>
    </row>
    <row r="957" spans="1:26" ht="15" x14ac:dyDescent="0.25">
      <c r="A957" s="183"/>
      <c r="B957" s="183" t="s">
        <v>786</v>
      </c>
      <c r="C957" s="183">
        <v>12</v>
      </c>
      <c r="D957" s="183" t="s">
        <v>787</v>
      </c>
      <c r="E957" s="183" t="s">
        <v>1034</v>
      </c>
      <c r="F957" s="183">
        <v>2</v>
      </c>
      <c r="G957" s="183">
        <v>7</v>
      </c>
      <c r="H957" s="183">
        <v>4</v>
      </c>
      <c r="I957" s="183">
        <v>3</v>
      </c>
      <c r="J957" s="183">
        <f t="shared" ca="1" si="222"/>
        <v>14</v>
      </c>
      <c r="K957" s="183">
        <v>116</v>
      </c>
      <c r="L957" s="183">
        <v>49</v>
      </c>
      <c r="M957" s="183">
        <v>58</v>
      </c>
      <c r="N957" s="183">
        <v>28</v>
      </c>
      <c r="O957" s="183">
        <v>38</v>
      </c>
      <c r="P957" s="183">
        <v>21</v>
      </c>
      <c r="Q957" s="329">
        <f t="shared" ca="1" si="223"/>
        <v>212</v>
      </c>
      <c r="R957" s="183">
        <f t="shared" ca="1" si="224"/>
        <v>98</v>
      </c>
      <c r="S957" s="183">
        <v>7</v>
      </c>
      <c r="T957" s="183">
        <v>7</v>
      </c>
      <c r="U957" s="183">
        <v>5</v>
      </c>
      <c r="V957" s="183">
        <v>4</v>
      </c>
      <c r="W957" s="183">
        <v>7</v>
      </c>
      <c r="X957" s="183">
        <v>5</v>
      </c>
      <c r="Y957" s="183">
        <f t="shared" ca="1" si="225"/>
        <v>19</v>
      </c>
      <c r="Z957" s="183">
        <f t="shared" ca="1" si="226"/>
        <v>16</v>
      </c>
    </row>
    <row r="958" spans="1:26" ht="15" x14ac:dyDescent="0.25">
      <c r="A958" s="183"/>
      <c r="B958" s="183" t="s">
        <v>786</v>
      </c>
      <c r="C958" s="183">
        <v>12</v>
      </c>
      <c r="D958" s="183" t="s">
        <v>787</v>
      </c>
      <c r="E958" s="183" t="s">
        <v>1035</v>
      </c>
      <c r="F958" s="183">
        <v>2</v>
      </c>
      <c r="G958" s="183">
        <v>10</v>
      </c>
      <c r="H958" s="183">
        <v>7</v>
      </c>
      <c r="I958" s="183">
        <v>6</v>
      </c>
      <c r="J958" s="183">
        <f t="shared" ca="1" si="222"/>
        <v>23</v>
      </c>
      <c r="K958" s="183">
        <v>236</v>
      </c>
      <c r="L958" s="183">
        <v>106</v>
      </c>
      <c r="M958" s="183">
        <v>137</v>
      </c>
      <c r="N958" s="183">
        <v>70</v>
      </c>
      <c r="O958" s="183">
        <v>87</v>
      </c>
      <c r="P958" s="183">
        <v>53</v>
      </c>
      <c r="Q958" s="329">
        <f t="shared" ca="1" si="223"/>
        <v>460</v>
      </c>
      <c r="R958" s="183">
        <f t="shared" ca="1" si="224"/>
        <v>229</v>
      </c>
      <c r="S958" s="183">
        <v>10</v>
      </c>
      <c r="T958" s="183">
        <v>10</v>
      </c>
      <c r="U958" s="183">
        <v>15</v>
      </c>
      <c r="V958" s="183">
        <v>11</v>
      </c>
      <c r="W958" s="183">
        <v>8</v>
      </c>
      <c r="X958" s="183">
        <v>7</v>
      </c>
      <c r="Y958" s="183">
        <f t="shared" ca="1" si="225"/>
        <v>33</v>
      </c>
      <c r="Z958" s="183">
        <f t="shared" ca="1" si="226"/>
        <v>28</v>
      </c>
    </row>
    <row r="959" spans="1:26" ht="15" x14ac:dyDescent="0.25">
      <c r="A959" s="183"/>
      <c r="B959" s="183" t="s">
        <v>786</v>
      </c>
      <c r="C959" s="183">
        <v>5</v>
      </c>
      <c r="D959" s="183" t="s">
        <v>787</v>
      </c>
      <c r="E959" s="183" t="s">
        <v>1036</v>
      </c>
      <c r="F959" s="183">
        <v>5</v>
      </c>
      <c r="G959" s="183">
        <v>3</v>
      </c>
      <c r="H959" s="183"/>
      <c r="I959" s="183"/>
      <c r="J959" s="183">
        <f t="shared" ca="1" si="222"/>
        <v>3</v>
      </c>
      <c r="K959" s="183">
        <v>63</v>
      </c>
      <c r="L959" s="183">
        <v>28</v>
      </c>
      <c r="M959" s="183"/>
      <c r="N959" s="183"/>
      <c r="O959" s="183"/>
      <c r="P959" s="183"/>
      <c r="Q959" s="329">
        <f t="shared" ca="1" si="223"/>
        <v>63</v>
      </c>
      <c r="R959" s="183">
        <f t="shared" ca="1" si="224"/>
        <v>28</v>
      </c>
      <c r="S959" s="183">
        <v>4</v>
      </c>
      <c r="T959" s="183">
        <v>4</v>
      </c>
      <c r="U959" s="183"/>
      <c r="V959" s="183"/>
      <c r="W959" s="183"/>
      <c r="X959" s="183"/>
      <c r="Y959" s="183">
        <f t="shared" ca="1" si="225"/>
        <v>4</v>
      </c>
      <c r="Z959" s="183">
        <f t="shared" ca="1" si="226"/>
        <v>4</v>
      </c>
    </row>
    <row r="960" spans="1:26" ht="15" x14ac:dyDescent="0.25">
      <c r="A960" s="183"/>
      <c r="B960" s="183" t="s">
        <v>786</v>
      </c>
      <c r="C960" s="183">
        <v>9</v>
      </c>
      <c r="D960" s="183" t="s">
        <v>787</v>
      </c>
      <c r="E960" s="183" t="s">
        <v>1037</v>
      </c>
      <c r="F960" s="183">
        <v>3</v>
      </c>
      <c r="G960" s="183">
        <v>5</v>
      </c>
      <c r="H960" s="183"/>
      <c r="I960" s="183"/>
      <c r="J960" s="183">
        <f t="shared" ca="1" si="222"/>
        <v>5</v>
      </c>
      <c r="K960" s="183">
        <v>22</v>
      </c>
      <c r="L960" s="183">
        <v>17</v>
      </c>
      <c r="M960" s="183"/>
      <c r="N960" s="183"/>
      <c r="O960" s="183"/>
      <c r="P960" s="183"/>
      <c r="Q960" s="329">
        <f t="shared" ca="1" si="223"/>
        <v>22</v>
      </c>
      <c r="R960" s="183">
        <f t="shared" ca="1" si="224"/>
        <v>17</v>
      </c>
      <c r="S960" s="183"/>
      <c r="T960" s="183"/>
      <c r="U960" s="183"/>
      <c r="V960" s="183"/>
      <c r="W960" s="183"/>
      <c r="X960" s="183"/>
      <c r="Y960" s="183"/>
      <c r="Z960" s="183"/>
    </row>
    <row r="961" spans="1:26" ht="15" x14ac:dyDescent="0.25">
      <c r="A961" s="183"/>
      <c r="B961" s="183" t="s">
        <v>786</v>
      </c>
      <c r="C961" s="183">
        <v>12</v>
      </c>
      <c r="D961" s="183" t="s">
        <v>787</v>
      </c>
      <c r="E961" s="183" t="s">
        <v>1038</v>
      </c>
      <c r="F961" s="183">
        <v>15</v>
      </c>
      <c r="G961" s="183">
        <v>19</v>
      </c>
      <c r="H961" s="183">
        <v>16</v>
      </c>
      <c r="I961" s="183">
        <v>12</v>
      </c>
      <c r="J961" s="183">
        <f t="shared" ca="1" si="222"/>
        <v>47</v>
      </c>
      <c r="K961" s="183">
        <v>572</v>
      </c>
      <c r="L961" s="183">
        <v>294</v>
      </c>
      <c r="M961" s="183">
        <v>470</v>
      </c>
      <c r="N961" s="183">
        <v>236</v>
      </c>
      <c r="O961" s="183">
        <v>369</v>
      </c>
      <c r="P961" s="183">
        <v>222</v>
      </c>
      <c r="Q961" s="329">
        <f t="shared" ca="1" si="223"/>
        <v>1411</v>
      </c>
      <c r="R961" s="183">
        <f t="shared" ca="1" si="224"/>
        <v>752</v>
      </c>
      <c r="S961" s="183">
        <v>19</v>
      </c>
      <c r="T961" s="183">
        <v>18</v>
      </c>
      <c r="U961" s="183">
        <v>43</v>
      </c>
      <c r="V961" s="183">
        <v>33</v>
      </c>
      <c r="W961" s="183">
        <v>22</v>
      </c>
      <c r="X961" s="183">
        <v>16</v>
      </c>
      <c r="Y961" s="183">
        <f t="shared" ref="Y961:Y968" ca="1" si="227">INDIRECT(CONCATENATE("S", ROW())) + INDIRECT(CONCATENATE("U", ROW())) + INDIRECT(CONCATENATE("W", ROW()))</f>
        <v>84</v>
      </c>
      <c r="Z961" s="183">
        <f t="shared" ref="Z961:Z968" ca="1" si="228">INDIRECT(CONCATENATE("T", ROW())) + INDIRECT(CONCATENATE("V", ROW())) + INDIRECT(CONCATENATE("X", ROW()))</f>
        <v>67</v>
      </c>
    </row>
    <row r="962" spans="1:26" ht="15" x14ac:dyDescent="0.25">
      <c r="A962" s="183"/>
      <c r="B962" s="183" t="s">
        <v>786</v>
      </c>
      <c r="C962" s="183">
        <v>12</v>
      </c>
      <c r="D962" s="183" t="s">
        <v>787</v>
      </c>
      <c r="E962" s="183" t="s">
        <v>1039</v>
      </c>
      <c r="F962" s="183">
        <v>1</v>
      </c>
      <c r="G962" s="183"/>
      <c r="H962" s="183"/>
      <c r="I962" s="183">
        <v>3</v>
      </c>
      <c r="J962" s="183">
        <f t="shared" ca="1" si="222"/>
        <v>3</v>
      </c>
      <c r="K962" s="183"/>
      <c r="L962" s="183"/>
      <c r="M962" s="183"/>
      <c r="N962" s="183"/>
      <c r="O962" s="183">
        <v>70</v>
      </c>
      <c r="P962" s="183">
        <v>39</v>
      </c>
      <c r="Q962" s="329">
        <f t="shared" ca="1" si="223"/>
        <v>70</v>
      </c>
      <c r="R962" s="183">
        <f t="shared" ca="1" si="224"/>
        <v>39</v>
      </c>
      <c r="S962" s="183"/>
      <c r="T962" s="183"/>
      <c r="U962" s="183"/>
      <c r="V962" s="183"/>
      <c r="W962" s="183">
        <v>8</v>
      </c>
      <c r="X962" s="183">
        <v>5</v>
      </c>
      <c r="Y962" s="183">
        <f t="shared" ca="1" si="227"/>
        <v>8</v>
      </c>
      <c r="Z962" s="183">
        <f t="shared" ca="1" si="228"/>
        <v>5</v>
      </c>
    </row>
    <row r="963" spans="1:26" ht="15" x14ac:dyDescent="0.25">
      <c r="A963" s="183"/>
      <c r="B963" s="183" t="s">
        <v>786</v>
      </c>
      <c r="C963" s="183">
        <v>12</v>
      </c>
      <c r="D963" s="183" t="s">
        <v>787</v>
      </c>
      <c r="E963" s="183" t="s">
        <v>1040</v>
      </c>
      <c r="F963" s="183">
        <v>25</v>
      </c>
      <c r="G963" s="183">
        <v>5</v>
      </c>
      <c r="H963" s="183">
        <v>4</v>
      </c>
      <c r="I963" s="183">
        <v>3</v>
      </c>
      <c r="J963" s="183">
        <f t="shared" ca="1" si="222"/>
        <v>12</v>
      </c>
      <c r="K963" s="183">
        <v>41</v>
      </c>
      <c r="L963" s="183">
        <v>21</v>
      </c>
      <c r="M963" s="183">
        <v>58</v>
      </c>
      <c r="N963" s="183">
        <v>22</v>
      </c>
      <c r="O963" s="183">
        <v>31</v>
      </c>
      <c r="P963" s="183">
        <v>18</v>
      </c>
      <c r="Q963" s="329">
        <f t="shared" ca="1" si="223"/>
        <v>130</v>
      </c>
      <c r="R963" s="183">
        <f t="shared" ca="1" si="224"/>
        <v>61</v>
      </c>
      <c r="S963" s="183">
        <v>5</v>
      </c>
      <c r="T963" s="183">
        <v>5</v>
      </c>
      <c r="U963" s="183">
        <v>9</v>
      </c>
      <c r="V963" s="183">
        <v>6</v>
      </c>
      <c r="W963" s="183">
        <v>2</v>
      </c>
      <c r="X963" s="183">
        <v>1</v>
      </c>
      <c r="Y963" s="183">
        <f t="shared" ca="1" si="227"/>
        <v>16</v>
      </c>
      <c r="Z963" s="183">
        <f t="shared" ca="1" si="228"/>
        <v>12</v>
      </c>
    </row>
    <row r="964" spans="1:26" ht="15" x14ac:dyDescent="0.25">
      <c r="A964" s="183"/>
      <c r="B964" s="183" t="s">
        <v>786</v>
      </c>
      <c r="C964" s="183">
        <v>12</v>
      </c>
      <c r="D964" s="183" t="s">
        <v>787</v>
      </c>
      <c r="E964" s="183" t="s">
        <v>1041</v>
      </c>
      <c r="F964" s="183">
        <v>6</v>
      </c>
      <c r="G964" s="183">
        <v>12</v>
      </c>
      <c r="H964" s="183">
        <v>7</v>
      </c>
      <c r="I964" s="183">
        <v>1</v>
      </c>
      <c r="J964" s="183">
        <f t="shared" ca="1" si="222"/>
        <v>20</v>
      </c>
      <c r="K964" s="183">
        <v>212</v>
      </c>
      <c r="L964" s="183">
        <v>116</v>
      </c>
      <c r="M964" s="183">
        <v>98</v>
      </c>
      <c r="N964" s="183">
        <v>54</v>
      </c>
      <c r="O964" s="183">
        <v>7</v>
      </c>
      <c r="P964" s="183">
        <v>2</v>
      </c>
      <c r="Q964" s="329">
        <f t="shared" ca="1" si="223"/>
        <v>317</v>
      </c>
      <c r="R964" s="183">
        <f t="shared" ca="1" si="224"/>
        <v>172</v>
      </c>
      <c r="S964" s="183">
        <v>14</v>
      </c>
      <c r="T964" s="183">
        <v>14</v>
      </c>
      <c r="U964" s="183">
        <v>11</v>
      </c>
      <c r="V964" s="183">
        <v>7</v>
      </c>
      <c r="W964" s="183">
        <v>1</v>
      </c>
      <c r="X964" s="183">
        <v>1</v>
      </c>
      <c r="Y964" s="183">
        <f t="shared" ca="1" si="227"/>
        <v>26</v>
      </c>
      <c r="Z964" s="183">
        <f t="shared" ca="1" si="228"/>
        <v>22</v>
      </c>
    </row>
    <row r="965" spans="1:26" ht="15" x14ac:dyDescent="0.25">
      <c r="A965" s="183"/>
      <c r="B965" s="183" t="s">
        <v>786</v>
      </c>
      <c r="C965" s="183">
        <v>12</v>
      </c>
      <c r="D965" s="183" t="s">
        <v>787</v>
      </c>
      <c r="E965" s="183" t="s">
        <v>1042</v>
      </c>
      <c r="F965" s="183">
        <v>6</v>
      </c>
      <c r="G965" s="183">
        <v>7</v>
      </c>
      <c r="H965" s="183">
        <v>5</v>
      </c>
      <c r="I965" s="183">
        <v>1</v>
      </c>
      <c r="J965" s="183">
        <f t="shared" ca="1" si="222"/>
        <v>13</v>
      </c>
      <c r="K965" s="183">
        <v>82</v>
      </c>
      <c r="L965" s="183">
        <v>38</v>
      </c>
      <c r="M965" s="183">
        <v>31</v>
      </c>
      <c r="N965" s="183">
        <v>13</v>
      </c>
      <c r="O965" s="183">
        <v>7</v>
      </c>
      <c r="P965" s="183">
        <v>2</v>
      </c>
      <c r="Q965" s="329">
        <f t="shared" ca="1" si="223"/>
        <v>120</v>
      </c>
      <c r="R965" s="183">
        <f t="shared" ca="1" si="224"/>
        <v>53</v>
      </c>
      <c r="S965" s="183">
        <v>8</v>
      </c>
      <c r="T965" s="183">
        <v>8</v>
      </c>
      <c r="U965" s="183">
        <v>14</v>
      </c>
      <c r="V965" s="183">
        <v>7</v>
      </c>
      <c r="W965" s="183">
        <v>1</v>
      </c>
      <c r="X965" s="183"/>
      <c r="Y965" s="183">
        <f t="shared" ca="1" si="227"/>
        <v>23</v>
      </c>
      <c r="Z965" s="183">
        <f t="shared" ca="1" si="228"/>
        <v>15</v>
      </c>
    </row>
    <row r="966" spans="1:26" ht="15" x14ac:dyDescent="0.25">
      <c r="A966" s="183"/>
      <c r="B966" s="183" t="s">
        <v>786</v>
      </c>
      <c r="C966" s="183">
        <v>12</v>
      </c>
      <c r="D966" s="183" t="s">
        <v>787</v>
      </c>
      <c r="E966" s="183" t="s">
        <v>1043</v>
      </c>
      <c r="F966" s="183">
        <v>4</v>
      </c>
      <c r="G966" s="183"/>
      <c r="H966" s="183"/>
      <c r="I966" s="183">
        <v>3</v>
      </c>
      <c r="J966" s="183">
        <f t="shared" ca="1" si="222"/>
        <v>3</v>
      </c>
      <c r="K966" s="183"/>
      <c r="L966" s="183"/>
      <c r="M966" s="183"/>
      <c r="N966" s="183"/>
      <c r="O966" s="183">
        <v>11</v>
      </c>
      <c r="P966" s="183">
        <v>7</v>
      </c>
      <c r="Q966" s="329">
        <f t="shared" ca="1" si="223"/>
        <v>11</v>
      </c>
      <c r="R966" s="183">
        <f t="shared" ca="1" si="224"/>
        <v>7</v>
      </c>
      <c r="S966" s="183"/>
      <c r="T966" s="183"/>
      <c r="U966" s="183">
        <v>2</v>
      </c>
      <c r="V966" s="183"/>
      <c r="W966" s="183">
        <v>7</v>
      </c>
      <c r="X966" s="183">
        <v>6</v>
      </c>
      <c r="Y966" s="183">
        <f t="shared" ca="1" si="227"/>
        <v>9</v>
      </c>
      <c r="Z966" s="183">
        <f t="shared" ca="1" si="228"/>
        <v>6</v>
      </c>
    </row>
    <row r="967" spans="1:26" ht="15" x14ac:dyDescent="0.25">
      <c r="A967" s="183"/>
      <c r="B967" s="183" t="s">
        <v>786</v>
      </c>
      <c r="C967" s="183">
        <v>12</v>
      </c>
      <c r="D967" s="183" t="s">
        <v>787</v>
      </c>
      <c r="E967" s="183" t="s">
        <v>1044</v>
      </c>
      <c r="F967" s="183">
        <v>5</v>
      </c>
      <c r="G967" s="183">
        <v>5</v>
      </c>
      <c r="H967" s="183">
        <v>4</v>
      </c>
      <c r="I967" s="183"/>
      <c r="J967" s="183">
        <f t="shared" ca="1" si="222"/>
        <v>9</v>
      </c>
      <c r="K967" s="183">
        <v>41</v>
      </c>
      <c r="L967" s="183">
        <v>17</v>
      </c>
      <c r="M967" s="183">
        <v>47</v>
      </c>
      <c r="N967" s="183">
        <v>27</v>
      </c>
      <c r="O967" s="183"/>
      <c r="P967" s="183"/>
      <c r="Q967" s="329">
        <f t="shared" ca="1" si="223"/>
        <v>88</v>
      </c>
      <c r="R967" s="183">
        <f t="shared" ca="1" si="224"/>
        <v>44</v>
      </c>
      <c r="S967" s="183">
        <v>4</v>
      </c>
      <c r="T967" s="183">
        <v>3</v>
      </c>
      <c r="U967" s="183">
        <v>13</v>
      </c>
      <c r="V967" s="183">
        <v>10</v>
      </c>
      <c r="W967" s="183"/>
      <c r="X967" s="183"/>
      <c r="Y967" s="183">
        <f t="shared" ca="1" si="227"/>
        <v>17</v>
      </c>
      <c r="Z967" s="183">
        <f t="shared" ca="1" si="228"/>
        <v>13</v>
      </c>
    </row>
    <row r="968" spans="1:26" ht="15" x14ac:dyDescent="0.25">
      <c r="A968" s="183"/>
      <c r="B968" s="183" t="s">
        <v>786</v>
      </c>
      <c r="C968" s="183">
        <v>12</v>
      </c>
      <c r="D968" s="183" t="s">
        <v>787</v>
      </c>
      <c r="E968" s="183" t="s">
        <v>1045</v>
      </c>
      <c r="F968" s="183">
        <v>1</v>
      </c>
      <c r="G968" s="183"/>
      <c r="H968" s="183"/>
      <c r="I968" s="183">
        <v>2</v>
      </c>
      <c r="J968" s="183">
        <f t="shared" ca="1" si="222"/>
        <v>2</v>
      </c>
      <c r="K968" s="183"/>
      <c r="L968" s="183"/>
      <c r="M968" s="183"/>
      <c r="N968" s="183"/>
      <c r="O968" s="183">
        <v>9</v>
      </c>
      <c r="P968" s="183">
        <v>6</v>
      </c>
      <c r="Q968" s="329">
        <f t="shared" ca="1" si="223"/>
        <v>9</v>
      </c>
      <c r="R968" s="183">
        <f t="shared" ca="1" si="224"/>
        <v>6</v>
      </c>
      <c r="S968" s="183">
        <v>1</v>
      </c>
      <c r="T968" s="183">
        <v>1</v>
      </c>
      <c r="U968" s="183"/>
      <c r="V968" s="183"/>
      <c r="W968" s="183">
        <v>3</v>
      </c>
      <c r="X968" s="183">
        <v>3</v>
      </c>
      <c r="Y968" s="183">
        <f t="shared" ca="1" si="227"/>
        <v>4</v>
      </c>
      <c r="Z968" s="183">
        <f t="shared" ca="1" si="228"/>
        <v>4</v>
      </c>
    </row>
    <row r="969" spans="1:26" ht="15" x14ac:dyDescent="0.25">
      <c r="A969" s="182" t="s">
        <v>229</v>
      </c>
      <c r="C969">
        <f t="shared" ref="C969:Z969" ca="1" si="229">INDIRECT(ADDRESS(944,COLUMN()))+INDIRECT(ADDRESS(945,COLUMN()))+INDIRECT(ADDRESS(946,COLUMN()))+INDIRECT(ADDRESS(947,COLUMN()))+INDIRECT(ADDRESS(948,COLUMN()))+INDIRECT(ADDRESS(949,COLUMN()))+INDIRECT(ADDRESS(950,COLUMN()))+INDIRECT(ADDRESS(951,COLUMN()))+INDIRECT(ADDRESS(952,COLUMN()))+INDIRECT(ADDRESS(953,COLUMN()))+INDIRECT(ADDRESS(954,COLUMN()))+INDIRECT(ADDRESS(955,COLUMN()))+INDIRECT(ADDRESS(956,COLUMN()))+INDIRECT(ADDRESS(957,COLUMN()))+INDIRECT(ADDRESS(958,COLUMN()))+INDIRECT(ADDRESS(959,COLUMN()))+INDIRECT(ADDRESS(960,COLUMN()))+INDIRECT(ADDRESS(961,COLUMN()))+INDIRECT(ADDRESS(962,COLUMN()))+INDIRECT(ADDRESS(963,COLUMN()))+INDIRECT(ADDRESS(964,COLUMN()))+INDIRECT(ADDRESS(965,COLUMN()))+INDIRECT(ADDRESS(966,COLUMN()))+INDIRECT(ADDRESS(967,COLUMN()))+INDIRECT(ADDRESS(968,COLUMN()))</f>
        <v>290</v>
      </c>
      <c r="D969" t="e">
        <f t="shared" ca="1" si="229"/>
        <v>#VALUE!</v>
      </c>
      <c r="E969" t="e">
        <f t="shared" ca="1" si="229"/>
        <v>#VALUE!</v>
      </c>
      <c r="F969">
        <f t="shared" ca="1" si="229"/>
        <v>122</v>
      </c>
      <c r="G969">
        <f t="shared" ca="1" si="229"/>
        <v>229</v>
      </c>
      <c r="H969">
        <f t="shared" ca="1" si="229"/>
        <v>137</v>
      </c>
      <c r="I969">
        <f t="shared" ca="1" si="229"/>
        <v>88</v>
      </c>
      <c r="J969">
        <f t="shared" ca="1" si="229"/>
        <v>454</v>
      </c>
      <c r="K969">
        <f t="shared" ca="1" si="229"/>
        <v>5077</v>
      </c>
      <c r="L969">
        <f t="shared" ca="1" si="229"/>
        <v>2550</v>
      </c>
      <c r="M969">
        <f t="shared" ca="1" si="229"/>
        <v>2818</v>
      </c>
      <c r="N969">
        <f t="shared" ca="1" si="229"/>
        <v>1376</v>
      </c>
      <c r="O969">
        <f t="shared" ca="1" si="229"/>
        <v>1688</v>
      </c>
      <c r="P969">
        <f t="shared" ca="1" si="229"/>
        <v>831</v>
      </c>
      <c r="Q969" s="330">
        <f t="shared" ca="1" si="229"/>
        <v>9583</v>
      </c>
      <c r="R969">
        <f t="shared" ca="1" si="229"/>
        <v>4757</v>
      </c>
      <c r="S969">
        <f t="shared" ca="1" si="229"/>
        <v>242</v>
      </c>
      <c r="T969">
        <f t="shared" ca="1" si="229"/>
        <v>226</v>
      </c>
      <c r="U969">
        <f t="shared" ca="1" si="229"/>
        <v>303</v>
      </c>
      <c r="V969">
        <f t="shared" ca="1" si="229"/>
        <v>216</v>
      </c>
      <c r="W969">
        <f t="shared" ca="1" si="229"/>
        <v>175</v>
      </c>
      <c r="X969">
        <f t="shared" ca="1" si="229"/>
        <v>106</v>
      </c>
      <c r="Y969">
        <f t="shared" ca="1" si="229"/>
        <v>720</v>
      </c>
      <c r="Z969">
        <f t="shared" ca="1" si="229"/>
        <v>548</v>
      </c>
    </row>
    <row r="970" spans="1:26" ht="15" x14ac:dyDescent="0.25">
      <c r="A970" s="182" t="s">
        <v>1046</v>
      </c>
      <c r="C970">
        <f t="shared" ref="C970:Z970" ca="1" si="230">INDIRECT(ADDRESS(923,COLUMN()))+INDIRECT(ADDRESS(924,COLUMN()))+INDIRECT(ADDRESS(925,COLUMN()))+INDIRECT(ADDRESS(926,COLUMN()))+INDIRECT(ADDRESS(927,COLUMN()))+INDIRECT(ADDRESS(928,COLUMN()))+INDIRECT(ADDRESS(929,COLUMN()))+INDIRECT(ADDRESS(930,COLUMN()))+INDIRECT(ADDRESS(931,COLUMN()))+INDIRECT(ADDRESS(932,COLUMN()))+INDIRECT(ADDRESS(933,COLUMN()))+INDIRECT(ADDRESS(934,COLUMN()))+INDIRECT(ADDRESS(935,COLUMN()))+INDIRECT(ADDRESS(936,COLUMN()))+INDIRECT(ADDRESS(937,COLUMN()))+INDIRECT(ADDRESS(938,COLUMN()))+INDIRECT(ADDRESS(939,COLUMN()))+INDIRECT(ADDRESS(940,COLUMN()))+INDIRECT(ADDRESS(944,COLUMN()))+INDIRECT(ADDRESS(945,COLUMN()))+INDIRECT(ADDRESS(946,COLUMN()))+INDIRECT(ADDRESS(947,COLUMN()))+INDIRECT(ADDRESS(948,COLUMN()))+INDIRECT(ADDRESS(949,COLUMN()))+INDIRECT(ADDRESS(950,COLUMN()))+INDIRECT(ADDRESS(951,COLUMN()))+INDIRECT(ADDRESS(952,COLUMN()))+INDIRECT(ADDRESS(953,COLUMN()))+INDIRECT(ADDRESS(954,COLUMN()))+INDIRECT(ADDRESS(955,COLUMN()))+INDIRECT(ADDRESS(956,COLUMN()))+INDIRECT(ADDRESS(957,COLUMN()))+INDIRECT(ADDRESS(958,COLUMN()))+INDIRECT(ADDRESS(959,COLUMN()))+INDIRECT(ADDRESS(960,COLUMN()))+INDIRECT(ADDRESS(961,COLUMN()))+INDIRECT(ADDRESS(962,COLUMN()))+INDIRECT(ADDRESS(963,COLUMN()))+INDIRECT(ADDRESS(964,COLUMN()))+INDIRECT(ADDRESS(965,COLUMN()))+INDIRECT(ADDRESS(966,COLUMN()))+INDIRECT(ADDRESS(967,COLUMN()))+INDIRECT(ADDRESS(968,COLUMN()))</f>
        <v>489</v>
      </c>
      <c r="D970" t="e">
        <f t="shared" ca="1" si="230"/>
        <v>#VALUE!</v>
      </c>
      <c r="E970" t="e">
        <f t="shared" ca="1" si="230"/>
        <v>#VALUE!</v>
      </c>
      <c r="F970">
        <f t="shared" ca="1" si="230"/>
        <v>375</v>
      </c>
      <c r="G970">
        <f t="shared" ca="1" si="230"/>
        <v>682</v>
      </c>
      <c r="H970">
        <f t="shared" ca="1" si="230"/>
        <v>389</v>
      </c>
      <c r="I970">
        <f t="shared" ca="1" si="230"/>
        <v>200</v>
      </c>
      <c r="J970">
        <f t="shared" ca="1" si="230"/>
        <v>1271</v>
      </c>
      <c r="K970">
        <f t="shared" ca="1" si="230"/>
        <v>23286</v>
      </c>
      <c r="L970">
        <f t="shared" ca="1" si="230"/>
        <v>11376</v>
      </c>
      <c r="M970">
        <f t="shared" ca="1" si="230"/>
        <v>12254</v>
      </c>
      <c r="N970">
        <f t="shared" ca="1" si="230"/>
        <v>6040</v>
      </c>
      <c r="O970">
        <f t="shared" ca="1" si="230"/>
        <v>5217</v>
      </c>
      <c r="P970">
        <f t="shared" ca="1" si="230"/>
        <v>2752</v>
      </c>
      <c r="Q970" s="330">
        <f t="shared" ca="1" si="230"/>
        <v>40757</v>
      </c>
      <c r="R970">
        <f t="shared" ca="1" si="230"/>
        <v>20168</v>
      </c>
      <c r="S970">
        <f t="shared" ca="1" si="230"/>
        <v>694</v>
      </c>
      <c r="T970">
        <f t="shared" ca="1" si="230"/>
        <v>664</v>
      </c>
      <c r="U970">
        <f t="shared" ca="1" si="230"/>
        <v>801</v>
      </c>
      <c r="V970">
        <f t="shared" ca="1" si="230"/>
        <v>601</v>
      </c>
      <c r="W970">
        <f t="shared" ca="1" si="230"/>
        <v>439</v>
      </c>
      <c r="X970">
        <f t="shared" ca="1" si="230"/>
        <v>317</v>
      </c>
      <c r="Y970">
        <f t="shared" ca="1" si="230"/>
        <v>1934</v>
      </c>
      <c r="Z970">
        <f t="shared" ca="1" si="230"/>
        <v>1582</v>
      </c>
    </row>
    <row r="971" spans="1:26" ht="15" x14ac:dyDescent="0.25">
      <c r="A971" s="182" t="s">
        <v>224</v>
      </c>
    </row>
    <row r="972" spans="1:26" ht="15" x14ac:dyDescent="0.25">
      <c r="A972" s="182" t="s">
        <v>1047</v>
      </c>
    </row>
    <row r="973" spans="1:26" ht="15" x14ac:dyDescent="0.25">
      <c r="A973" s="182" t="s">
        <v>188</v>
      </c>
    </row>
    <row r="974" spans="1:26" ht="15" x14ac:dyDescent="0.25">
      <c r="A974" s="183"/>
      <c r="B974" s="183" t="s">
        <v>786</v>
      </c>
      <c r="C974" s="183">
        <v>12</v>
      </c>
      <c r="D974" s="183" t="s">
        <v>787</v>
      </c>
      <c r="E974" s="183" t="s">
        <v>1048</v>
      </c>
      <c r="F974" s="183">
        <v>3</v>
      </c>
      <c r="G974" s="183">
        <v>29</v>
      </c>
      <c r="H974" s="183">
        <v>28</v>
      </c>
      <c r="I974" s="183">
        <v>15</v>
      </c>
      <c r="J974" s="183">
        <f t="shared" ref="J974:J991" ca="1" si="231">INDIRECT(CONCATENATE("G", ROW())) + INDIRECT(CONCATENATE("H", ROW())) + INDIRECT(CONCATENATE("I", ROW()))</f>
        <v>72</v>
      </c>
      <c r="K974" s="183">
        <v>1449</v>
      </c>
      <c r="L974" s="183">
        <v>721</v>
      </c>
      <c r="M974" s="183">
        <v>1276</v>
      </c>
      <c r="N974" s="183">
        <v>639</v>
      </c>
      <c r="O974" s="183">
        <v>571</v>
      </c>
      <c r="P974" s="183">
        <v>316</v>
      </c>
      <c r="Q974" s="329">
        <f t="shared" ref="Q974:Q991" ca="1" si="232">INDIRECT(CONCATENATE("K", ROW())) + INDIRECT(CONCATENATE("M", ROW())) + INDIRECT(CONCATENATE("O", ROW()))</f>
        <v>3296</v>
      </c>
      <c r="R974" s="183">
        <f t="shared" ref="R974:R991" ca="1" si="233">INDIRECT(CONCATENATE("L", ROW())) + INDIRECT(CONCATENATE("N", ROW())) + INDIRECT(CONCATENATE("P", ROW()))</f>
        <v>1676</v>
      </c>
      <c r="S974" s="183">
        <v>29</v>
      </c>
      <c r="T974" s="183">
        <v>28</v>
      </c>
      <c r="U974" s="183">
        <v>54</v>
      </c>
      <c r="V974" s="183">
        <v>41</v>
      </c>
      <c r="W974" s="183">
        <v>26</v>
      </c>
      <c r="X974" s="183">
        <v>21</v>
      </c>
      <c r="Y974" s="183">
        <f t="shared" ref="Y974:Y991" ca="1" si="234">INDIRECT(CONCATENATE("S", ROW())) + INDIRECT(CONCATENATE("U", ROW())) + INDIRECT(CONCATENATE("W", ROW()))</f>
        <v>109</v>
      </c>
      <c r="Z974" s="183">
        <f t="shared" ref="Z974:Z991" ca="1" si="235">INDIRECT(CONCATENATE("T", ROW())) + INDIRECT(CONCATENATE("V", ROW())) + INDIRECT(CONCATENATE("X", ROW()))</f>
        <v>90</v>
      </c>
    </row>
    <row r="975" spans="1:26" ht="15" x14ac:dyDescent="0.25">
      <c r="A975" s="183"/>
      <c r="B975" s="183" t="s">
        <v>786</v>
      </c>
      <c r="C975" s="183">
        <v>12</v>
      </c>
      <c r="D975" s="183" t="s">
        <v>787</v>
      </c>
      <c r="E975" s="183" t="s">
        <v>1049</v>
      </c>
      <c r="F975" s="183">
        <v>5</v>
      </c>
      <c r="G975" s="183">
        <v>30</v>
      </c>
      <c r="H975" s="183">
        <v>24</v>
      </c>
      <c r="I975" s="183">
        <v>11</v>
      </c>
      <c r="J975" s="183">
        <f t="shared" ca="1" si="231"/>
        <v>65</v>
      </c>
      <c r="K975" s="183">
        <v>1219</v>
      </c>
      <c r="L975" s="183">
        <v>616</v>
      </c>
      <c r="M975" s="183">
        <v>761</v>
      </c>
      <c r="N975" s="183">
        <v>369</v>
      </c>
      <c r="O975" s="183">
        <v>322</v>
      </c>
      <c r="P975" s="183">
        <v>178</v>
      </c>
      <c r="Q975" s="329">
        <f t="shared" ca="1" si="232"/>
        <v>2302</v>
      </c>
      <c r="R975" s="183">
        <f t="shared" ca="1" si="233"/>
        <v>1163</v>
      </c>
      <c r="S975" s="183">
        <v>30</v>
      </c>
      <c r="T975" s="183">
        <v>29</v>
      </c>
      <c r="U975" s="183">
        <v>47</v>
      </c>
      <c r="V975" s="183">
        <v>39</v>
      </c>
      <c r="W975" s="183">
        <v>17</v>
      </c>
      <c r="X975" s="183">
        <v>13</v>
      </c>
      <c r="Y975" s="183">
        <f t="shared" ca="1" si="234"/>
        <v>94</v>
      </c>
      <c r="Z975" s="183">
        <f t="shared" ca="1" si="235"/>
        <v>81</v>
      </c>
    </row>
    <row r="976" spans="1:26" ht="15" x14ac:dyDescent="0.25">
      <c r="A976" s="183"/>
      <c r="B976" s="183" t="s">
        <v>786</v>
      </c>
      <c r="C976" s="183">
        <v>12</v>
      </c>
      <c r="D976" s="183" t="s">
        <v>787</v>
      </c>
      <c r="E976" s="183" t="s">
        <v>1050</v>
      </c>
      <c r="F976" s="183"/>
      <c r="G976" s="183">
        <v>29</v>
      </c>
      <c r="H976" s="183">
        <v>25</v>
      </c>
      <c r="I976" s="183">
        <v>14</v>
      </c>
      <c r="J976" s="183">
        <f t="shared" ca="1" si="231"/>
        <v>68</v>
      </c>
      <c r="K976" s="183">
        <v>1561</v>
      </c>
      <c r="L976" s="183">
        <v>839</v>
      </c>
      <c r="M976" s="183">
        <v>1405</v>
      </c>
      <c r="N976" s="183">
        <v>775</v>
      </c>
      <c r="O976" s="183">
        <v>614</v>
      </c>
      <c r="P976" s="183">
        <v>372</v>
      </c>
      <c r="Q976" s="329">
        <f t="shared" ca="1" si="232"/>
        <v>3580</v>
      </c>
      <c r="R976" s="183">
        <f t="shared" ca="1" si="233"/>
        <v>1986</v>
      </c>
      <c r="S976" s="183">
        <v>29</v>
      </c>
      <c r="T976" s="183">
        <v>29</v>
      </c>
      <c r="U976" s="183">
        <v>60</v>
      </c>
      <c r="V976" s="183">
        <v>50</v>
      </c>
      <c r="W976" s="183">
        <v>43</v>
      </c>
      <c r="X976" s="183">
        <v>36</v>
      </c>
      <c r="Y976" s="183">
        <f t="shared" ca="1" si="234"/>
        <v>132</v>
      </c>
      <c r="Z976" s="183">
        <f t="shared" ca="1" si="235"/>
        <v>115</v>
      </c>
    </row>
    <row r="977" spans="1:26" ht="15" x14ac:dyDescent="0.25">
      <c r="A977" s="183"/>
      <c r="B977" s="183" t="s">
        <v>786</v>
      </c>
      <c r="C977" s="183">
        <v>12</v>
      </c>
      <c r="D977" s="183" t="s">
        <v>787</v>
      </c>
      <c r="E977" s="183" t="s">
        <v>1051</v>
      </c>
      <c r="F977" s="183">
        <v>2</v>
      </c>
      <c r="G977" s="183">
        <v>39</v>
      </c>
      <c r="H977" s="183">
        <v>31</v>
      </c>
      <c r="I977" s="183">
        <v>14</v>
      </c>
      <c r="J977" s="183">
        <f t="shared" ca="1" si="231"/>
        <v>84</v>
      </c>
      <c r="K977" s="183">
        <v>1914</v>
      </c>
      <c r="L977" s="183">
        <v>880</v>
      </c>
      <c r="M977" s="183">
        <v>1219</v>
      </c>
      <c r="N977" s="183">
        <v>601</v>
      </c>
      <c r="O977" s="183">
        <v>499</v>
      </c>
      <c r="P977" s="183">
        <v>285</v>
      </c>
      <c r="Q977" s="329">
        <f t="shared" ca="1" si="232"/>
        <v>3632</v>
      </c>
      <c r="R977" s="183">
        <f t="shared" ca="1" si="233"/>
        <v>1766</v>
      </c>
      <c r="S977" s="183">
        <v>39</v>
      </c>
      <c r="T977" s="183">
        <v>39</v>
      </c>
      <c r="U977" s="183">
        <v>48</v>
      </c>
      <c r="V977" s="183">
        <v>35</v>
      </c>
      <c r="W977" s="183">
        <v>19</v>
      </c>
      <c r="X977" s="183">
        <v>13</v>
      </c>
      <c r="Y977" s="183">
        <f t="shared" ca="1" si="234"/>
        <v>106</v>
      </c>
      <c r="Z977" s="183">
        <f t="shared" ca="1" si="235"/>
        <v>87</v>
      </c>
    </row>
    <row r="978" spans="1:26" ht="15" x14ac:dyDescent="0.25">
      <c r="A978" s="183"/>
      <c r="B978" s="183" t="s">
        <v>786</v>
      </c>
      <c r="C978" s="183">
        <v>12</v>
      </c>
      <c r="D978" s="183" t="s">
        <v>787</v>
      </c>
      <c r="E978" s="183" t="s">
        <v>1052</v>
      </c>
      <c r="F978" s="183">
        <v>9</v>
      </c>
      <c r="G978" s="183">
        <v>28</v>
      </c>
      <c r="H978" s="183">
        <v>24</v>
      </c>
      <c r="I978" s="183">
        <v>10</v>
      </c>
      <c r="J978" s="183">
        <f t="shared" ca="1" si="231"/>
        <v>62</v>
      </c>
      <c r="K978" s="183">
        <v>962</v>
      </c>
      <c r="L978" s="183">
        <v>464</v>
      </c>
      <c r="M978" s="183">
        <v>722</v>
      </c>
      <c r="N978" s="183">
        <v>356</v>
      </c>
      <c r="O978" s="183">
        <v>248</v>
      </c>
      <c r="P978" s="183">
        <v>146</v>
      </c>
      <c r="Q978" s="329">
        <f t="shared" ca="1" si="232"/>
        <v>1932</v>
      </c>
      <c r="R978" s="183">
        <f t="shared" ca="1" si="233"/>
        <v>966</v>
      </c>
      <c r="S978" s="183">
        <v>28</v>
      </c>
      <c r="T978" s="183">
        <v>28</v>
      </c>
      <c r="U978" s="183">
        <v>50</v>
      </c>
      <c r="V978" s="183">
        <v>42</v>
      </c>
      <c r="W978" s="183">
        <v>13</v>
      </c>
      <c r="X978" s="183">
        <v>12</v>
      </c>
      <c r="Y978" s="183">
        <f t="shared" ca="1" si="234"/>
        <v>91</v>
      </c>
      <c r="Z978" s="183">
        <f t="shared" ca="1" si="235"/>
        <v>82</v>
      </c>
    </row>
    <row r="979" spans="1:26" ht="15" x14ac:dyDescent="0.25">
      <c r="A979" s="183"/>
      <c r="B979" s="183" t="s">
        <v>786</v>
      </c>
      <c r="C979" s="183">
        <v>12</v>
      </c>
      <c r="D979" s="183" t="s">
        <v>787</v>
      </c>
      <c r="E979" s="183" t="s">
        <v>1053</v>
      </c>
      <c r="F979" s="183">
        <v>3</v>
      </c>
      <c r="G979" s="183">
        <v>26</v>
      </c>
      <c r="H979" s="183">
        <v>18</v>
      </c>
      <c r="I979" s="183">
        <v>6</v>
      </c>
      <c r="J979" s="183">
        <f t="shared" ca="1" si="231"/>
        <v>50</v>
      </c>
      <c r="K979" s="183">
        <v>958</v>
      </c>
      <c r="L979" s="183">
        <v>458</v>
      </c>
      <c r="M979" s="183">
        <v>610</v>
      </c>
      <c r="N979" s="183">
        <v>299</v>
      </c>
      <c r="O979" s="183">
        <v>194</v>
      </c>
      <c r="P979" s="183">
        <v>104</v>
      </c>
      <c r="Q979" s="329">
        <f t="shared" ca="1" si="232"/>
        <v>1762</v>
      </c>
      <c r="R979" s="183">
        <f t="shared" ca="1" si="233"/>
        <v>861</v>
      </c>
      <c r="S979" s="183">
        <v>26</v>
      </c>
      <c r="T979" s="183">
        <v>25</v>
      </c>
      <c r="U979" s="183">
        <v>39</v>
      </c>
      <c r="V979" s="183">
        <v>31</v>
      </c>
      <c r="W979" s="183">
        <v>12</v>
      </c>
      <c r="X979" s="183">
        <v>10</v>
      </c>
      <c r="Y979" s="183">
        <f t="shared" ca="1" si="234"/>
        <v>77</v>
      </c>
      <c r="Z979" s="183">
        <f t="shared" ca="1" si="235"/>
        <v>66</v>
      </c>
    </row>
    <row r="980" spans="1:26" ht="15" x14ac:dyDescent="0.25">
      <c r="A980" s="183"/>
      <c r="B980" s="183" t="s">
        <v>786</v>
      </c>
      <c r="C980" s="183">
        <v>12</v>
      </c>
      <c r="D980" s="183" t="s">
        <v>787</v>
      </c>
      <c r="E980" s="183" t="s">
        <v>1054</v>
      </c>
      <c r="F980" s="183">
        <v>10</v>
      </c>
      <c r="G980" s="183">
        <v>21</v>
      </c>
      <c r="H980" s="183">
        <v>14</v>
      </c>
      <c r="I980" s="183">
        <v>6</v>
      </c>
      <c r="J980" s="183">
        <f t="shared" ca="1" si="231"/>
        <v>41</v>
      </c>
      <c r="K980" s="183">
        <v>673</v>
      </c>
      <c r="L980" s="183">
        <v>323</v>
      </c>
      <c r="M980" s="183">
        <v>359</v>
      </c>
      <c r="N980" s="183">
        <v>182</v>
      </c>
      <c r="O980" s="183">
        <v>175</v>
      </c>
      <c r="P980" s="183">
        <v>100</v>
      </c>
      <c r="Q980" s="329">
        <f t="shared" ca="1" si="232"/>
        <v>1207</v>
      </c>
      <c r="R980" s="183">
        <f t="shared" ca="1" si="233"/>
        <v>605</v>
      </c>
      <c r="S980" s="183">
        <v>21</v>
      </c>
      <c r="T980" s="183">
        <v>21</v>
      </c>
      <c r="U980" s="183">
        <v>28</v>
      </c>
      <c r="V980" s="183">
        <v>20</v>
      </c>
      <c r="W980" s="183">
        <v>11</v>
      </c>
      <c r="X980" s="183">
        <v>10</v>
      </c>
      <c r="Y980" s="183">
        <f t="shared" ca="1" si="234"/>
        <v>60</v>
      </c>
      <c r="Z980" s="183">
        <f t="shared" ca="1" si="235"/>
        <v>51</v>
      </c>
    </row>
    <row r="981" spans="1:26" ht="15" x14ac:dyDescent="0.25">
      <c r="A981" s="183"/>
      <c r="B981" s="183" t="s">
        <v>786</v>
      </c>
      <c r="C981" s="183">
        <v>12</v>
      </c>
      <c r="D981" s="183" t="s">
        <v>787</v>
      </c>
      <c r="E981" s="183" t="s">
        <v>1055</v>
      </c>
      <c r="F981" s="183">
        <v>1</v>
      </c>
      <c r="G981" s="183">
        <v>28</v>
      </c>
      <c r="H981" s="183">
        <v>21</v>
      </c>
      <c r="I981" s="183">
        <v>12</v>
      </c>
      <c r="J981" s="183">
        <f t="shared" ca="1" si="231"/>
        <v>61</v>
      </c>
      <c r="K981" s="183">
        <v>1338</v>
      </c>
      <c r="L981" s="183">
        <v>663</v>
      </c>
      <c r="M981" s="183">
        <v>811</v>
      </c>
      <c r="N981" s="183">
        <v>399</v>
      </c>
      <c r="O981" s="183">
        <v>388</v>
      </c>
      <c r="P981" s="183">
        <v>223</v>
      </c>
      <c r="Q981" s="329">
        <f t="shared" ca="1" si="232"/>
        <v>2537</v>
      </c>
      <c r="R981" s="183">
        <f t="shared" ca="1" si="233"/>
        <v>1285</v>
      </c>
      <c r="S981" s="183">
        <v>28</v>
      </c>
      <c r="T981" s="183">
        <v>28</v>
      </c>
      <c r="U981" s="183">
        <v>54</v>
      </c>
      <c r="V981" s="183">
        <v>44</v>
      </c>
      <c r="W981" s="183">
        <v>16</v>
      </c>
      <c r="X981" s="183">
        <v>13</v>
      </c>
      <c r="Y981" s="183">
        <f t="shared" ca="1" si="234"/>
        <v>98</v>
      </c>
      <c r="Z981" s="183">
        <f t="shared" ca="1" si="235"/>
        <v>85</v>
      </c>
    </row>
    <row r="982" spans="1:26" ht="15" x14ac:dyDescent="0.25">
      <c r="A982" s="183"/>
      <c r="B982" s="183" t="s">
        <v>786</v>
      </c>
      <c r="C982" s="183">
        <v>12</v>
      </c>
      <c r="D982" s="183" t="s">
        <v>787</v>
      </c>
      <c r="E982" s="183" t="s">
        <v>1056</v>
      </c>
      <c r="F982" s="183">
        <v>3</v>
      </c>
      <c r="G982" s="183">
        <v>24</v>
      </c>
      <c r="H982" s="183">
        <v>16</v>
      </c>
      <c r="I982" s="183">
        <v>8</v>
      </c>
      <c r="J982" s="183">
        <f t="shared" ca="1" si="231"/>
        <v>48</v>
      </c>
      <c r="K982" s="183">
        <v>780</v>
      </c>
      <c r="L982" s="183">
        <v>387</v>
      </c>
      <c r="M982" s="183">
        <v>454</v>
      </c>
      <c r="N982" s="183">
        <v>224</v>
      </c>
      <c r="O982" s="183">
        <v>227</v>
      </c>
      <c r="P982" s="183">
        <v>133</v>
      </c>
      <c r="Q982" s="329">
        <f t="shared" ca="1" si="232"/>
        <v>1461</v>
      </c>
      <c r="R982" s="183">
        <f t="shared" ca="1" si="233"/>
        <v>744</v>
      </c>
      <c r="S982" s="183">
        <v>24</v>
      </c>
      <c r="T982" s="183">
        <v>24</v>
      </c>
      <c r="U982" s="183">
        <v>31</v>
      </c>
      <c r="V982" s="183">
        <v>24</v>
      </c>
      <c r="W982" s="183">
        <v>15</v>
      </c>
      <c r="X982" s="183">
        <v>10</v>
      </c>
      <c r="Y982" s="183">
        <f t="shared" ca="1" si="234"/>
        <v>70</v>
      </c>
      <c r="Z982" s="183">
        <f t="shared" ca="1" si="235"/>
        <v>58</v>
      </c>
    </row>
    <row r="983" spans="1:26" ht="15" x14ac:dyDescent="0.25">
      <c r="A983" s="183"/>
      <c r="B983" s="183" t="s">
        <v>786</v>
      </c>
      <c r="C983" s="183">
        <v>12</v>
      </c>
      <c r="D983" s="183" t="s">
        <v>787</v>
      </c>
      <c r="E983" s="183" t="s">
        <v>1057</v>
      </c>
      <c r="F983" s="183">
        <v>3</v>
      </c>
      <c r="G983" s="183">
        <v>10</v>
      </c>
      <c r="H983" s="183">
        <v>13</v>
      </c>
      <c r="I983" s="183">
        <v>6</v>
      </c>
      <c r="J983" s="183">
        <f t="shared" ca="1" si="231"/>
        <v>29</v>
      </c>
      <c r="K983" s="183">
        <v>353</v>
      </c>
      <c r="L983" s="183">
        <v>164</v>
      </c>
      <c r="M983" s="183">
        <v>381</v>
      </c>
      <c r="N983" s="183">
        <v>178</v>
      </c>
      <c r="O983" s="183">
        <v>158</v>
      </c>
      <c r="P983" s="183">
        <v>92</v>
      </c>
      <c r="Q983" s="329">
        <f t="shared" ca="1" si="232"/>
        <v>892</v>
      </c>
      <c r="R983" s="183">
        <f t="shared" ca="1" si="233"/>
        <v>434</v>
      </c>
      <c r="S983" s="183">
        <v>10</v>
      </c>
      <c r="T983" s="183">
        <v>10</v>
      </c>
      <c r="U983" s="183">
        <v>27</v>
      </c>
      <c r="V983" s="183">
        <v>19</v>
      </c>
      <c r="W983" s="183">
        <v>9</v>
      </c>
      <c r="X983" s="183">
        <v>8</v>
      </c>
      <c r="Y983" s="183">
        <f t="shared" ca="1" si="234"/>
        <v>46</v>
      </c>
      <c r="Z983" s="183">
        <f t="shared" ca="1" si="235"/>
        <v>37</v>
      </c>
    </row>
    <row r="984" spans="1:26" ht="15" x14ac:dyDescent="0.25">
      <c r="A984" s="183"/>
      <c r="B984" s="183" t="s">
        <v>786</v>
      </c>
      <c r="C984" s="183">
        <v>12</v>
      </c>
      <c r="D984" s="183" t="s">
        <v>787</v>
      </c>
      <c r="E984" s="183" t="s">
        <v>1058</v>
      </c>
      <c r="F984" s="183">
        <v>5</v>
      </c>
      <c r="G984" s="183">
        <v>30</v>
      </c>
      <c r="H984" s="183">
        <v>23</v>
      </c>
      <c r="I984" s="183">
        <v>9</v>
      </c>
      <c r="J984" s="183">
        <f t="shared" ca="1" si="231"/>
        <v>62</v>
      </c>
      <c r="K984" s="183">
        <v>1036</v>
      </c>
      <c r="L984" s="183">
        <v>518</v>
      </c>
      <c r="M984" s="183">
        <v>765</v>
      </c>
      <c r="N984" s="183">
        <v>377</v>
      </c>
      <c r="O984" s="183">
        <v>283</v>
      </c>
      <c r="P984" s="183">
        <v>172</v>
      </c>
      <c r="Q984" s="329">
        <f t="shared" ca="1" si="232"/>
        <v>2084</v>
      </c>
      <c r="R984" s="183">
        <f t="shared" ca="1" si="233"/>
        <v>1067</v>
      </c>
      <c r="S984" s="183">
        <v>30</v>
      </c>
      <c r="T984" s="183">
        <v>30</v>
      </c>
      <c r="U984" s="183">
        <v>42</v>
      </c>
      <c r="V984" s="183">
        <v>29</v>
      </c>
      <c r="W984" s="183">
        <v>20</v>
      </c>
      <c r="X984" s="183">
        <v>15</v>
      </c>
      <c r="Y984" s="183">
        <f t="shared" ca="1" si="234"/>
        <v>92</v>
      </c>
      <c r="Z984" s="183">
        <f t="shared" ca="1" si="235"/>
        <v>74</v>
      </c>
    </row>
    <row r="985" spans="1:26" ht="15" x14ac:dyDescent="0.25">
      <c r="A985" s="183"/>
      <c r="B985" s="183" t="s">
        <v>786</v>
      </c>
      <c r="C985" s="183">
        <v>12</v>
      </c>
      <c r="D985" s="183" t="s">
        <v>787</v>
      </c>
      <c r="E985" s="183" t="s">
        <v>1059</v>
      </c>
      <c r="F985" s="183">
        <v>3</v>
      </c>
      <c r="G985" s="183"/>
      <c r="H985" s="183">
        <v>4</v>
      </c>
      <c r="I985" s="183">
        <v>3</v>
      </c>
      <c r="J985" s="183">
        <f t="shared" ca="1" si="231"/>
        <v>7</v>
      </c>
      <c r="K985" s="183"/>
      <c r="L985" s="183"/>
      <c r="M985" s="183">
        <v>60</v>
      </c>
      <c r="N985" s="183"/>
      <c r="O985" s="183">
        <v>35</v>
      </c>
      <c r="P985" s="183"/>
      <c r="Q985" s="329">
        <f t="shared" ca="1" si="232"/>
        <v>95</v>
      </c>
      <c r="R985" s="183">
        <f t="shared" ca="1" si="233"/>
        <v>0</v>
      </c>
      <c r="S985" s="183"/>
      <c r="T985" s="183"/>
      <c r="U985" s="183">
        <v>5</v>
      </c>
      <c r="V985" s="183">
        <v>4</v>
      </c>
      <c r="W985" s="183">
        <v>2</v>
      </c>
      <c r="X985" s="183">
        <v>1</v>
      </c>
      <c r="Y985" s="183">
        <f t="shared" ca="1" si="234"/>
        <v>7</v>
      </c>
      <c r="Z985" s="183">
        <f t="shared" ca="1" si="235"/>
        <v>5</v>
      </c>
    </row>
    <row r="986" spans="1:26" ht="15" x14ac:dyDescent="0.25">
      <c r="A986" s="183"/>
      <c r="B986" s="183" t="s">
        <v>786</v>
      </c>
      <c r="C986" s="183">
        <v>12</v>
      </c>
      <c r="D986" s="183" t="s">
        <v>787</v>
      </c>
      <c r="E986" s="183" t="s">
        <v>1060</v>
      </c>
      <c r="F986" s="183">
        <v>10</v>
      </c>
      <c r="G986" s="183">
        <v>25</v>
      </c>
      <c r="H986" s="183">
        <v>17</v>
      </c>
      <c r="I986" s="183">
        <v>7</v>
      </c>
      <c r="J986" s="183">
        <f t="shared" ca="1" si="231"/>
        <v>49</v>
      </c>
      <c r="K986" s="183">
        <v>798</v>
      </c>
      <c r="L986" s="183">
        <v>383</v>
      </c>
      <c r="M986" s="183">
        <v>517</v>
      </c>
      <c r="N986" s="183">
        <v>258</v>
      </c>
      <c r="O986" s="183">
        <v>183</v>
      </c>
      <c r="P986" s="183">
        <v>111</v>
      </c>
      <c r="Q986" s="329">
        <f t="shared" ca="1" si="232"/>
        <v>1498</v>
      </c>
      <c r="R986" s="183">
        <f t="shared" ca="1" si="233"/>
        <v>752</v>
      </c>
      <c r="S986" s="183">
        <v>25</v>
      </c>
      <c r="T986" s="183">
        <v>24</v>
      </c>
      <c r="U986" s="183">
        <v>32</v>
      </c>
      <c r="V986" s="183">
        <v>26</v>
      </c>
      <c r="W986" s="183">
        <v>14</v>
      </c>
      <c r="X986" s="183">
        <v>9</v>
      </c>
      <c r="Y986" s="183">
        <f t="shared" ca="1" si="234"/>
        <v>71</v>
      </c>
      <c r="Z986" s="183">
        <f t="shared" ca="1" si="235"/>
        <v>59</v>
      </c>
    </row>
    <row r="987" spans="1:26" ht="15" x14ac:dyDescent="0.25">
      <c r="A987" s="183"/>
      <c r="B987" s="183" t="s">
        <v>786</v>
      </c>
      <c r="C987" s="183">
        <v>5</v>
      </c>
      <c r="D987" s="183" t="s">
        <v>787</v>
      </c>
      <c r="E987" s="183" t="s">
        <v>1061</v>
      </c>
      <c r="F987" s="183">
        <v>20</v>
      </c>
      <c r="G987" s="183">
        <v>14</v>
      </c>
      <c r="H987" s="183"/>
      <c r="I987" s="183"/>
      <c r="J987" s="183">
        <f t="shared" ca="1" si="231"/>
        <v>14</v>
      </c>
      <c r="K987" s="183">
        <v>315</v>
      </c>
      <c r="L987" s="183">
        <v>161</v>
      </c>
      <c r="M987" s="183"/>
      <c r="N987" s="183"/>
      <c r="O987" s="183"/>
      <c r="P987" s="183"/>
      <c r="Q987" s="329">
        <f t="shared" ca="1" si="232"/>
        <v>315</v>
      </c>
      <c r="R987" s="183">
        <f t="shared" ca="1" si="233"/>
        <v>161</v>
      </c>
      <c r="S987" s="183">
        <v>17</v>
      </c>
      <c r="T987" s="183">
        <v>16</v>
      </c>
      <c r="U987" s="183"/>
      <c r="V987" s="183"/>
      <c r="W987" s="183"/>
      <c r="X987" s="183"/>
      <c r="Y987" s="183">
        <f t="shared" ca="1" si="234"/>
        <v>17</v>
      </c>
      <c r="Z987" s="183">
        <f t="shared" ca="1" si="235"/>
        <v>16</v>
      </c>
    </row>
    <row r="988" spans="1:26" ht="15" x14ac:dyDescent="0.25">
      <c r="A988" s="183"/>
      <c r="B988" s="183" t="s">
        <v>786</v>
      </c>
      <c r="C988" s="183">
        <v>5</v>
      </c>
      <c r="D988" s="183" t="s">
        <v>787</v>
      </c>
      <c r="E988" s="183" t="s">
        <v>1062</v>
      </c>
      <c r="F988" s="183">
        <v>8</v>
      </c>
      <c r="G988" s="183">
        <v>14</v>
      </c>
      <c r="H988" s="183"/>
      <c r="I988" s="183"/>
      <c r="J988" s="183">
        <f t="shared" ca="1" si="231"/>
        <v>14</v>
      </c>
      <c r="K988" s="183">
        <v>480</v>
      </c>
      <c r="L988" s="183">
        <v>241</v>
      </c>
      <c r="M988" s="183"/>
      <c r="N988" s="183"/>
      <c r="O988" s="183"/>
      <c r="P988" s="183"/>
      <c r="Q988" s="329">
        <f t="shared" ca="1" si="232"/>
        <v>480</v>
      </c>
      <c r="R988" s="183">
        <f t="shared" ca="1" si="233"/>
        <v>241</v>
      </c>
      <c r="S988" s="183">
        <v>16</v>
      </c>
      <c r="T988" s="183">
        <v>15</v>
      </c>
      <c r="U988" s="183"/>
      <c r="V988" s="183"/>
      <c r="W988" s="183"/>
      <c r="X988" s="183"/>
      <c r="Y988" s="183">
        <f t="shared" ca="1" si="234"/>
        <v>16</v>
      </c>
      <c r="Z988" s="183">
        <f t="shared" ca="1" si="235"/>
        <v>15</v>
      </c>
    </row>
    <row r="989" spans="1:26" ht="15" x14ac:dyDescent="0.25">
      <c r="A989" s="183"/>
      <c r="B989" s="183" t="s">
        <v>786</v>
      </c>
      <c r="C989" s="183">
        <v>5</v>
      </c>
      <c r="D989" s="183" t="s">
        <v>787</v>
      </c>
      <c r="E989" s="183" t="s">
        <v>1063</v>
      </c>
      <c r="F989" s="183">
        <v>10</v>
      </c>
      <c r="G989" s="183">
        <v>13</v>
      </c>
      <c r="H989" s="183"/>
      <c r="I989" s="183"/>
      <c r="J989" s="183">
        <f t="shared" ca="1" si="231"/>
        <v>13</v>
      </c>
      <c r="K989" s="183">
        <v>437</v>
      </c>
      <c r="L989" s="183">
        <v>203</v>
      </c>
      <c r="M989" s="183"/>
      <c r="N989" s="183"/>
      <c r="O989" s="183"/>
      <c r="P989" s="183"/>
      <c r="Q989" s="329">
        <f t="shared" ca="1" si="232"/>
        <v>437</v>
      </c>
      <c r="R989" s="183">
        <f t="shared" ca="1" si="233"/>
        <v>203</v>
      </c>
      <c r="S989" s="183">
        <v>15</v>
      </c>
      <c r="T989" s="183">
        <v>14</v>
      </c>
      <c r="U989" s="183"/>
      <c r="V989" s="183"/>
      <c r="W989" s="183"/>
      <c r="X989" s="183"/>
      <c r="Y989" s="183">
        <f t="shared" ca="1" si="234"/>
        <v>15</v>
      </c>
      <c r="Z989" s="183">
        <f t="shared" ca="1" si="235"/>
        <v>14</v>
      </c>
    </row>
    <row r="990" spans="1:26" ht="15" x14ac:dyDescent="0.25">
      <c r="A990" s="183"/>
      <c r="B990" s="183" t="s">
        <v>786</v>
      </c>
      <c r="C990" s="183">
        <v>12</v>
      </c>
      <c r="D990" s="183" t="s">
        <v>787</v>
      </c>
      <c r="E990" s="183" t="s">
        <v>1064</v>
      </c>
      <c r="F990" s="183">
        <v>1</v>
      </c>
      <c r="G990" s="183"/>
      <c r="H990" s="183"/>
      <c r="I990" s="183">
        <v>13</v>
      </c>
      <c r="J990" s="183">
        <f t="shared" ca="1" si="231"/>
        <v>13</v>
      </c>
      <c r="K990" s="183"/>
      <c r="L990" s="183"/>
      <c r="M990" s="183"/>
      <c r="N990" s="183"/>
      <c r="O990" s="183">
        <v>285</v>
      </c>
      <c r="P990" s="183">
        <v>185</v>
      </c>
      <c r="Q990" s="329">
        <f t="shared" ca="1" si="232"/>
        <v>285</v>
      </c>
      <c r="R990" s="183">
        <f t="shared" ca="1" si="233"/>
        <v>185</v>
      </c>
      <c r="S990" s="183"/>
      <c r="T990" s="183"/>
      <c r="U990" s="183"/>
      <c r="V990" s="183"/>
      <c r="W990" s="183">
        <v>12</v>
      </c>
      <c r="X990" s="183">
        <v>11</v>
      </c>
      <c r="Y990" s="183">
        <f t="shared" ca="1" si="234"/>
        <v>12</v>
      </c>
      <c r="Z990" s="183">
        <f t="shared" ca="1" si="235"/>
        <v>11</v>
      </c>
    </row>
    <row r="991" spans="1:26" ht="15" x14ac:dyDescent="0.25">
      <c r="A991" s="183"/>
      <c r="B991" s="183" t="s">
        <v>786</v>
      </c>
      <c r="C991" s="183">
        <v>12</v>
      </c>
      <c r="D991" s="183" t="s">
        <v>787</v>
      </c>
      <c r="E991" s="183" t="s">
        <v>1065</v>
      </c>
      <c r="F991" s="183">
        <v>20</v>
      </c>
      <c r="G991" s="183">
        <v>13</v>
      </c>
      <c r="H991" s="183">
        <v>9</v>
      </c>
      <c r="I991" s="183">
        <v>4</v>
      </c>
      <c r="J991" s="183">
        <f t="shared" ca="1" si="231"/>
        <v>26</v>
      </c>
      <c r="K991" s="183">
        <v>392</v>
      </c>
      <c r="L991" s="183">
        <v>198</v>
      </c>
      <c r="M991" s="183">
        <v>204</v>
      </c>
      <c r="N991" s="183">
        <v>89</v>
      </c>
      <c r="O991" s="183">
        <v>73</v>
      </c>
      <c r="P991" s="183">
        <v>41</v>
      </c>
      <c r="Q991" s="329">
        <f t="shared" ca="1" si="232"/>
        <v>669</v>
      </c>
      <c r="R991" s="183">
        <f t="shared" ca="1" si="233"/>
        <v>328</v>
      </c>
      <c r="S991" s="183">
        <v>13</v>
      </c>
      <c r="T991" s="183">
        <v>13</v>
      </c>
      <c r="U991" s="183">
        <v>14</v>
      </c>
      <c r="V991" s="183">
        <v>11</v>
      </c>
      <c r="W991" s="183">
        <v>12</v>
      </c>
      <c r="X991" s="183">
        <v>8</v>
      </c>
      <c r="Y991" s="183">
        <f t="shared" ca="1" si="234"/>
        <v>39</v>
      </c>
      <c r="Z991" s="183">
        <f t="shared" ca="1" si="235"/>
        <v>32</v>
      </c>
    </row>
    <row r="992" spans="1:26" ht="15" x14ac:dyDescent="0.25">
      <c r="A992" s="182" t="s">
        <v>223</v>
      </c>
      <c r="C992">
        <f t="shared" ref="C992:Z992" ca="1" si="236">INDIRECT(ADDRESS(974,COLUMN()))+INDIRECT(ADDRESS(975,COLUMN()))+INDIRECT(ADDRESS(976,COLUMN()))+INDIRECT(ADDRESS(977,COLUMN()))+INDIRECT(ADDRESS(978,COLUMN()))+INDIRECT(ADDRESS(979,COLUMN()))+INDIRECT(ADDRESS(980,COLUMN()))+INDIRECT(ADDRESS(981,COLUMN()))+INDIRECT(ADDRESS(982,COLUMN()))+INDIRECT(ADDRESS(983,COLUMN()))+INDIRECT(ADDRESS(984,COLUMN()))+INDIRECT(ADDRESS(985,COLUMN()))+INDIRECT(ADDRESS(986,COLUMN()))+INDIRECT(ADDRESS(987,COLUMN()))+INDIRECT(ADDRESS(988,COLUMN()))+INDIRECT(ADDRESS(989,COLUMN()))+INDIRECT(ADDRESS(990,COLUMN()))+INDIRECT(ADDRESS(991,COLUMN()))</f>
        <v>195</v>
      </c>
      <c r="D992" t="e">
        <f t="shared" ca="1" si="236"/>
        <v>#VALUE!</v>
      </c>
      <c r="E992" t="e">
        <f t="shared" ca="1" si="236"/>
        <v>#VALUE!</v>
      </c>
      <c r="F992">
        <f t="shared" ca="1" si="236"/>
        <v>116</v>
      </c>
      <c r="G992">
        <f t="shared" ca="1" si="236"/>
        <v>373</v>
      </c>
      <c r="H992">
        <f t="shared" ca="1" si="236"/>
        <v>267</v>
      </c>
      <c r="I992">
        <f t="shared" ca="1" si="236"/>
        <v>138</v>
      </c>
      <c r="J992">
        <f t="shared" ca="1" si="236"/>
        <v>778</v>
      </c>
      <c r="K992">
        <f t="shared" ca="1" si="236"/>
        <v>14665</v>
      </c>
      <c r="L992">
        <f t="shared" ca="1" si="236"/>
        <v>7219</v>
      </c>
      <c r="M992">
        <f t="shared" ca="1" si="236"/>
        <v>9544</v>
      </c>
      <c r="N992">
        <f t="shared" ca="1" si="236"/>
        <v>4746</v>
      </c>
      <c r="O992">
        <f t="shared" ca="1" si="236"/>
        <v>4255</v>
      </c>
      <c r="P992">
        <f t="shared" ca="1" si="236"/>
        <v>2458</v>
      </c>
      <c r="Q992" s="330">
        <f t="shared" ca="1" si="236"/>
        <v>28464</v>
      </c>
      <c r="R992">
        <f t="shared" ca="1" si="236"/>
        <v>14423</v>
      </c>
      <c r="S992">
        <f t="shared" ca="1" si="236"/>
        <v>380</v>
      </c>
      <c r="T992">
        <f t="shared" ca="1" si="236"/>
        <v>373</v>
      </c>
      <c r="U992">
        <f t="shared" ca="1" si="236"/>
        <v>531</v>
      </c>
      <c r="V992">
        <f t="shared" ca="1" si="236"/>
        <v>415</v>
      </c>
      <c r="W992">
        <f t="shared" ca="1" si="236"/>
        <v>241</v>
      </c>
      <c r="X992">
        <f t="shared" ca="1" si="236"/>
        <v>190</v>
      </c>
      <c r="Y992">
        <f t="shared" ca="1" si="236"/>
        <v>1152</v>
      </c>
      <c r="Z992">
        <f t="shared" ca="1" si="236"/>
        <v>978</v>
      </c>
    </row>
    <row r="993" spans="1:26" ht="15" x14ac:dyDescent="0.25">
      <c r="A993" s="182" t="s">
        <v>224</v>
      </c>
    </row>
    <row r="994" spans="1:26" ht="15" x14ac:dyDescent="0.25">
      <c r="A994" s="182" t="s">
        <v>225</v>
      </c>
    </row>
    <row r="995" spans="1:26" ht="15" x14ac:dyDescent="0.25">
      <c r="A995" s="183"/>
      <c r="B995" s="183" t="s">
        <v>786</v>
      </c>
      <c r="C995" s="183">
        <v>12</v>
      </c>
      <c r="D995" s="183" t="s">
        <v>787</v>
      </c>
      <c r="E995" s="183" t="s">
        <v>1066</v>
      </c>
      <c r="F995" s="183">
        <v>1</v>
      </c>
      <c r="G995" s="183">
        <v>5</v>
      </c>
      <c r="H995" s="183">
        <v>4</v>
      </c>
      <c r="I995" s="183">
        <v>2</v>
      </c>
      <c r="J995" s="183">
        <f t="shared" ref="J995:J1002" ca="1" si="237">INDIRECT(CONCATENATE("G", ROW())) + INDIRECT(CONCATENATE("H", ROW())) + INDIRECT(CONCATENATE("I", ROW()))</f>
        <v>11</v>
      </c>
      <c r="K995" s="183">
        <v>17</v>
      </c>
      <c r="L995" s="183">
        <v>5</v>
      </c>
      <c r="M995" s="183">
        <v>16</v>
      </c>
      <c r="N995" s="183">
        <v>9</v>
      </c>
      <c r="O995" s="183">
        <v>8</v>
      </c>
      <c r="P995" s="183">
        <v>4</v>
      </c>
      <c r="Q995" s="329">
        <f t="shared" ref="Q995:Q1002" ca="1" si="238">INDIRECT(CONCATENATE("K", ROW())) + INDIRECT(CONCATENATE("M", ROW())) + INDIRECT(CONCATENATE("O", ROW()))</f>
        <v>41</v>
      </c>
      <c r="R995" s="183">
        <f t="shared" ref="R995:R1002" ca="1" si="239">INDIRECT(CONCATENATE("L", ROW())) + INDIRECT(CONCATENATE("N", ROW())) + INDIRECT(CONCATENATE("P", ROW()))</f>
        <v>18</v>
      </c>
      <c r="S995" s="183">
        <v>2</v>
      </c>
      <c r="T995" s="183">
        <v>2</v>
      </c>
      <c r="U995" s="183">
        <v>3</v>
      </c>
      <c r="V995" s="183">
        <v>2</v>
      </c>
      <c r="W995" s="183"/>
      <c r="X995" s="183"/>
      <c r="Y995" s="183">
        <f t="shared" ref="Y995:Y1002" ca="1" si="240">INDIRECT(CONCATENATE("S", ROW())) + INDIRECT(CONCATENATE("U", ROW())) + INDIRECT(CONCATENATE("W", ROW()))</f>
        <v>5</v>
      </c>
      <c r="Z995" s="183">
        <f t="shared" ref="Z995:Z1002" ca="1" si="241">INDIRECT(CONCATENATE("T", ROW())) + INDIRECT(CONCATENATE("V", ROW())) + INDIRECT(CONCATENATE("X", ROW()))</f>
        <v>4</v>
      </c>
    </row>
    <row r="996" spans="1:26" ht="15" x14ac:dyDescent="0.25">
      <c r="A996" s="183"/>
      <c r="B996" s="183" t="s">
        <v>786</v>
      </c>
      <c r="C996" s="183">
        <v>12</v>
      </c>
      <c r="D996" s="183" t="s">
        <v>787</v>
      </c>
      <c r="E996" s="183" t="s">
        <v>1067</v>
      </c>
      <c r="F996" s="183"/>
      <c r="G996" s="183">
        <v>1</v>
      </c>
      <c r="H996" s="183">
        <v>3</v>
      </c>
      <c r="I996" s="183">
        <v>3</v>
      </c>
      <c r="J996" s="183">
        <f t="shared" ca="1" si="237"/>
        <v>7</v>
      </c>
      <c r="K996" s="183">
        <v>5</v>
      </c>
      <c r="L996" s="183"/>
      <c r="M996" s="183">
        <v>23</v>
      </c>
      <c r="N996" s="183"/>
      <c r="O996" s="183">
        <v>15</v>
      </c>
      <c r="P996" s="183"/>
      <c r="Q996" s="329">
        <f t="shared" ca="1" si="238"/>
        <v>43</v>
      </c>
      <c r="R996" s="183">
        <f t="shared" ca="1" si="239"/>
        <v>0</v>
      </c>
      <c r="S996" s="183"/>
      <c r="T996" s="183"/>
      <c r="U996" s="183">
        <v>1</v>
      </c>
      <c r="V996" s="183"/>
      <c r="W996" s="183">
        <v>1</v>
      </c>
      <c r="X996" s="183">
        <v>1</v>
      </c>
      <c r="Y996" s="183">
        <f t="shared" ca="1" si="240"/>
        <v>2</v>
      </c>
      <c r="Z996" s="183">
        <f t="shared" ca="1" si="241"/>
        <v>1</v>
      </c>
    </row>
    <row r="997" spans="1:26" ht="15" x14ac:dyDescent="0.25">
      <c r="A997" s="183"/>
      <c r="B997" s="183" t="s">
        <v>786</v>
      </c>
      <c r="C997" s="183">
        <v>12</v>
      </c>
      <c r="D997" s="183" t="s">
        <v>787</v>
      </c>
      <c r="E997" s="183" t="s">
        <v>1068</v>
      </c>
      <c r="F997" s="183">
        <v>1</v>
      </c>
      <c r="G997" s="183"/>
      <c r="H997" s="183"/>
      <c r="I997" s="183">
        <v>2</v>
      </c>
      <c r="J997" s="183">
        <f t="shared" ca="1" si="237"/>
        <v>2</v>
      </c>
      <c r="K997" s="183"/>
      <c r="L997" s="183"/>
      <c r="M997" s="183"/>
      <c r="N997" s="183"/>
      <c r="O997" s="183">
        <v>20</v>
      </c>
      <c r="P997" s="183">
        <v>6</v>
      </c>
      <c r="Q997" s="329">
        <f t="shared" ca="1" si="238"/>
        <v>20</v>
      </c>
      <c r="R997" s="183">
        <f t="shared" ca="1" si="239"/>
        <v>6</v>
      </c>
      <c r="S997" s="183"/>
      <c r="T997" s="183"/>
      <c r="U997" s="183">
        <v>1</v>
      </c>
      <c r="V997" s="183"/>
      <c r="W997" s="183">
        <v>6</v>
      </c>
      <c r="X997" s="183">
        <v>3</v>
      </c>
      <c r="Y997" s="183">
        <f t="shared" ca="1" si="240"/>
        <v>7</v>
      </c>
      <c r="Z997" s="183">
        <f t="shared" ca="1" si="241"/>
        <v>3</v>
      </c>
    </row>
    <row r="998" spans="1:26" ht="15" x14ac:dyDescent="0.25">
      <c r="A998" s="183"/>
      <c r="B998" s="183" t="s">
        <v>786</v>
      </c>
      <c r="C998" s="183">
        <v>12</v>
      </c>
      <c r="D998" s="183" t="s">
        <v>787</v>
      </c>
      <c r="E998" s="183" t="s">
        <v>1069</v>
      </c>
      <c r="F998" s="183"/>
      <c r="G998" s="183">
        <v>7</v>
      </c>
      <c r="H998" s="183">
        <v>4</v>
      </c>
      <c r="I998" s="183">
        <v>1</v>
      </c>
      <c r="J998" s="183">
        <f t="shared" ca="1" si="237"/>
        <v>12</v>
      </c>
      <c r="K998" s="183">
        <v>105</v>
      </c>
      <c r="L998" s="183">
        <v>54</v>
      </c>
      <c r="M998" s="183">
        <v>44</v>
      </c>
      <c r="N998" s="183">
        <v>18</v>
      </c>
      <c r="O998" s="183">
        <v>5</v>
      </c>
      <c r="P998" s="183"/>
      <c r="Q998" s="329">
        <f t="shared" ca="1" si="238"/>
        <v>154</v>
      </c>
      <c r="R998" s="183">
        <f t="shared" ca="1" si="239"/>
        <v>72</v>
      </c>
      <c r="S998" s="183">
        <v>7</v>
      </c>
      <c r="T998" s="183">
        <v>7</v>
      </c>
      <c r="U998" s="183">
        <v>1</v>
      </c>
      <c r="V998" s="183">
        <v>1</v>
      </c>
      <c r="W998" s="183">
        <v>6</v>
      </c>
      <c r="X998" s="183">
        <v>6</v>
      </c>
      <c r="Y998" s="183">
        <f t="shared" ca="1" si="240"/>
        <v>14</v>
      </c>
      <c r="Z998" s="183">
        <f t="shared" ca="1" si="241"/>
        <v>14</v>
      </c>
    </row>
    <row r="999" spans="1:26" ht="15" x14ac:dyDescent="0.25">
      <c r="A999" s="183"/>
      <c r="B999" s="183" t="s">
        <v>786</v>
      </c>
      <c r="C999" s="183">
        <v>12</v>
      </c>
      <c r="D999" s="183" t="s">
        <v>787</v>
      </c>
      <c r="E999" s="183" t="s">
        <v>1070</v>
      </c>
      <c r="F999" s="183">
        <v>1</v>
      </c>
      <c r="G999" s="183">
        <v>14</v>
      </c>
      <c r="H999" s="183">
        <v>8</v>
      </c>
      <c r="I999" s="183">
        <v>4</v>
      </c>
      <c r="J999" s="183">
        <f t="shared" ca="1" si="237"/>
        <v>26</v>
      </c>
      <c r="K999" s="183">
        <v>302</v>
      </c>
      <c r="L999" s="183">
        <v>114</v>
      </c>
      <c r="M999" s="183">
        <v>154</v>
      </c>
      <c r="N999" s="183">
        <v>56</v>
      </c>
      <c r="O999" s="183">
        <v>66</v>
      </c>
      <c r="P999" s="183">
        <v>30</v>
      </c>
      <c r="Q999" s="329">
        <f t="shared" ca="1" si="238"/>
        <v>522</v>
      </c>
      <c r="R999" s="183">
        <f t="shared" ca="1" si="239"/>
        <v>200</v>
      </c>
      <c r="S999" s="183">
        <v>14</v>
      </c>
      <c r="T999" s="183">
        <v>14</v>
      </c>
      <c r="U999" s="183">
        <v>18</v>
      </c>
      <c r="V999" s="183">
        <v>9</v>
      </c>
      <c r="W999" s="183">
        <v>12</v>
      </c>
      <c r="X999" s="183">
        <v>6</v>
      </c>
      <c r="Y999" s="183">
        <f t="shared" ca="1" si="240"/>
        <v>44</v>
      </c>
      <c r="Z999" s="183">
        <f t="shared" ca="1" si="241"/>
        <v>29</v>
      </c>
    </row>
    <row r="1000" spans="1:26" ht="15" x14ac:dyDescent="0.25">
      <c r="A1000" s="183"/>
      <c r="B1000" s="183" t="s">
        <v>786</v>
      </c>
      <c r="C1000" s="183">
        <v>5</v>
      </c>
      <c r="D1000" s="183" t="s">
        <v>787</v>
      </c>
      <c r="E1000" s="183" t="s">
        <v>1071</v>
      </c>
      <c r="F1000" s="183">
        <v>3</v>
      </c>
      <c r="G1000" s="183">
        <v>5</v>
      </c>
      <c r="H1000" s="183"/>
      <c r="I1000" s="183"/>
      <c r="J1000" s="183">
        <f t="shared" ca="1" si="237"/>
        <v>5</v>
      </c>
      <c r="K1000" s="183">
        <v>89</v>
      </c>
      <c r="L1000" s="183">
        <v>36</v>
      </c>
      <c r="M1000" s="183"/>
      <c r="N1000" s="183"/>
      <c r="O1000" s="183"/>
      <c r="P1000" s="183"/>
      <c r="Q1000" s="329">
        <f t="shared" ca="1" si="238"/>
        <v>89</v>
      </c>
      <c r="R1000" s="183">
        <f t="shared" ca="1" si="239"/>
        <v>36</v>
      </c>
      <c r="S1000" s="183">
        <v>6</v>
      </c>
      <c r="T1000" s="183">
        <v>6</v>
      </c>
      <c r="U1000" s="183"/>
      <c r="V1000" s="183"/>
      <c r="W1000" s="183"/>
      <c r="X1000" s="183"/>
      <c r="Y1000" s="183">
        <f t="shared" ca="1" si="240"/>
        <v>6</v>
      </c>
      <c r="Z1000" s="183">
        <f t="shared" ca="1" si="241"/>
        <v>6</v>
      </c>
    </row>
    <row r="1001" spans="1:26" ht="15" x14ac:dyDescent="0.25">
      <c r="A1001" s="183"/>
      <c r="B1001" s="183" t="s">
        <v>786</v>
      </c>
      <c r="C1001" s="183">
        <v>12</v>
      </c>
      <c r="D1001" s="183" t="s">
        <v>787</v>
      </c>
      <c r="E1001" s="183" t="s">
        <v>1072</v>
      </c>
      <c r="F1001" s="183">
        <v>3</v>
      </c>
      <c r="G1001" s="183">
        <v>8</v>
      </c>
      <c r="H1001" s="183">
        <v>4</v>
      </c>
      <c r="I1001" s="183">
        <v>3</v>
      </c>
      <c r="J1001" s="183">
        <f t="shared" ca="1" si="237"/>
        <v>15</v>
      </c>
      <c r="K1001" s="183">
        <v>126</v>
      </c>
      <c r="L1001" s="183">
        <v>57</v>
      </c>
      <c r="M1001" s="183">
        <v>59</v>
      </c>
      <c r="N1001" s="183">
        <v>22</v>
      </c>
      <c r="O1001" s="183">
        <v>62</v>
      </c>
      <c r="P1001" s="183">
        <v>28</v>
      </c>
      <c r="Q1001" s="329">
        <f t="shared" ca="1" si="238"/>
        <v>247</v>
      </c>
      <c r="R1001" s="183">
        <f t="shared" ca="1" si="239"/>
        <v>107</v>
      </c>
      <c r="S1001" s="183">
        <v>9</v>
      </c>
      <c r="T1001" s="183">
        <v>9</v>
      </c>
      <c r="U1001" s="183">
        <v>12</v>
      </c>
      <c r="V1001" s="183">
        <v>7</v>
      </c>
      <c r="W1001" s="183">
        <v>1</v>
      </c>
      <c r="X1001" s="183"/>
      <c r="Y1001" s="183">
        <f t="shared" ca="1" si="240"/>
        <v>22</v>
      </c>
      <c r="Z1001" s="183">
        <f t="shared" ca="1" si="241"/>
        <v>16</v>
      </c>
    </row>
    <row r="1002" spans="1:26" ht="15" x14ac:dyDescent="0.25">
      <c r="A1002" s="183"/>
      <c r="B1002" s="183" t="s">
        <v>786</v>
      </c>
      <c r="C1002" s="183">
        <v>12</v>
      </c>
      <c r="D1002" s="183" t="s">
        <v>787</v>
      </c>
      <c r="E1002" s="183" t="s">
        <v>1073</v>
      </c>
      <c r="F1002" s="183">
        <v>2</v>
      </c>
      <c r="G1002" s="183">
        <v>6</v>
      </c>
      <c r="H1002" s="183"/>
      <c r="I1002" s="183"/>
      <c r="J1002" s="183">
        <f t="shared" ca="1" si="237"/>
        <v>6</v>
      </c>
      <c r="K1002" s="183">
        <v>123</v>
      </c>
      <c r="L1002" s="183">
        <v>67</v>
      </c>
      <c r="M1002" s="183"/>
      <c r="N1002" s="183"/>
      <c r="O1002" s="183"/>
      <c r="P1002" s="183"/>
      <c r="Q1002" s="329">
        <f t="shared" ca="1" si="238"/>
        <v>123</v>
      </c>
      <c r="R1002" s="183">
        <f t="shared" ca="1" si="239"/>
        <v>67</v>
      </c>
      <c r="S1002" s="183">
        <v>7</v>
      </c>
      <c r="T1002" s="183">
        <v>7</v>
      </c>
      <c r="U1002" s="183"/>
      <c r="V1002" s="183"/>
      <c r="W1002" s="183"/>
      <c r="X1002" s="183"/>
      <c r="Y1002" s="183">
        <f t="shared" ca="1" si="240"/>
        <v>7</v>
      </c>
      <c r="Z1002" s="183">
        <f t="shared" ca="1" si="241"/>
        <v>7</v>
      </c>
    </row>
    <row r="1003" spans="1:26" ht="15" x14ac:dyDescent="0.25">
      <c r="A1003" s="182" t="s">
        <v>229</v>
      </c>
      <c r="C1003">
        <f t="shared" ref="C1003:Z1003" ca="1" si="242">INDIRECT(ADDRESS(995,COLUMN()))+INDIRECT(ADDRESS(996,COLUMN()))+INDIRECT(ADDRESS(997,COLUMN()))+INDIRECT(ADDRESS(998,COLUMN()))+INDIRECT(ADDRESS(999,COLUMN()))+INDIRECT(ADDRESS(1000,COLUMN()))+INDIRECT(ADDRESS(1001,COLUMN()))+INDIRECT(ADDRESS(1002,COLUMN()))</f>
        <v>89</v>
      </c>
      <c r="D1003" t="e">
        <f t="shared" ca="1" si="242"/>
        <v>#VALUE!</v>
      </c>
      <c r="E1003" t="e">
        <f t="shared" ca="1" si="242"/>
        <v>#VALUE!</v>
      </c>
      <c r="F1003">
        <f t="shared" ca="1" si="242"/>
        <v>11</v>
      </c>
      <c r="G1003">
        <f t="shared" ca="1" si="242"/>
        <v>46</v>
      </c>
      <c r="H1003">
        <f t="shared" ca="1" si="242"/>
        <v>23</v>
      </c>
      <c r="I1003">
        <f t="shared" ca="1" si="242"/>
        <v>15</v>
      </c>
      <c r="J1003">
        <f t="shared" ca="1" si="242"/>
        <v>84</v>
      </c>
      <c r="K1003">
        <f t="shared" ca="1" si="242"/>
        <v>767</v>
      </c>
      <c r="L1003">
        <f t="shared" ca="1" si="242"/>
        <v>333</v>
      </c>
      <c r="M1003">
        <f t="shared" ca="1" si="242"/>
        <v>296</v>
      </c>
      <c r="N1003">
        <f t="shared" ca="1" si="242"/>
        <v>105</v>
      </c>
      <c r="O1003">
        <f t="shared" ca="1" si="242"/>
        <v>176</v>
      </c>
      <c r="P1003">
        <f t="shared" ca="1" si="242"/>
        <v>68</v>
      </c>
      <c r="Q1003" s="330">
        <f t="shared" ca="1" si="242"/>
        <v>1239</v>
      </c>
      <c r="R1003">
        <f t="shared" ca="1" si="242"/>
        <v>506</v>
      </c>
      <c r="S1003">
        <f t="shared" ca="1" si="242"/>
        <v>45</v>
      </c>
      <c r="T1003">
        <f t="shared" ca="1" si="242"/>
        <v>45</v>
      </c>
      <c r="U1003">
        <f t="shared" ca="1" si="242"/>
        <v>36</v>
      </c>
      <c r="V1003">
        <f t="shared" ca="1" si="242"/>
        <v>19</v>
      </c>
      <c r="W1003">
        <f t="shared" ca="1" si="242"/>
        <v>26</v>
      </c>
      <c r="X1003">
        <f t="shared" ca="1" si="242"/>
        <v>16</v>
      </c>
      <c r="Y1003">
        <f t="shared" ca="1" si="242"/>
        <v>107</v>
      </c>
      <c r="Z1003">
        <f t="shared" ca="1" si="242"/>
        <v>80</v>
      </c>
    </row>
    <row r="1004" spans="1:26" ht="15" x14ac:dyDescent="0.25">
      <c r="A1004" s="182" t="s">
        <v>1074</v>
      </c>
      <c r="C1004">
        <f t="shared" ref="C1004:Z1004" ca="1" si="243">INDIRECT(ADDRESS(974,COLUMN()))+INDIRECT(ADDRESS(975,COLUMN()))+INDIRECT(ADDRESS(976,COLUMN()))+INDIRECT(ADDRESS(977,COLUMN()))+INDIRECT(ADDRESS(978,COLUMN()))+INDIRECT(ADDRESS(979,COLUMN()))+INDIRECT(ADDRESS(980,COLUMN()))+INDIRECT(ADDRESS(981,COLUMN()))+INDIRECT(ADDRESS(982,COLUMN()))+INDIRECT(ADDRESS(983,COLUMN()))+INDIRECT(ADDRESS(984,COLUMN()))+INDIRECT(ADDRESS(985,COLUMN()))+INDIRECT(ADDRESS(986,COLUMN()))+INDIRECT(ADDRESS(987,COLUMN()))+INDIRECT(ADDRESS(988,COLUMN()))+INDIRECT(ADDRESS(989,COLUMN()))+INDIRECT(ADDRESS(990,COLUMN()))+INDIRECT(ADDRESS(991,COLUMN()))+INDIRECT(ADDRESS(995,COLUMN()))+INDIRECT(ADDRESS(996,COLUMN()))+INDIRECT(ADDRESS(997,COLUMN()))+INDIRECT(ADDRESS(998,COLUMN()))+INDIRECT(ADDRESS(999,COLUMN()))+INDIRECT(ADDRESS(1000,COLUMN()))+INDIRECT(ADDRESS(1001,COLUMN()))+INDIRECT(ADDRESS(1002,COLUMN()))</f>
        <v>284</v>
      </c>
      <c r="D1004" t="e">
        <f t="shared" ca="1" si="243"/>
        <v>#VALUE!</v>
      </c>
      <c r="E1004" t="e">
        <f t="shared" ca="1" si="243"/>
        <v>#VALUE!</v>
      </c>
      <c r="F1004">
        <f t="shared" ca="1" si="243"/>
        <v>127</v>
      </c>
      <c r="G1004">
        <f t="shared" ca="1" si="243"/>
        <v>419</v>
      </c>
      <c r="H1004">
        <f t="shared" ca="1" si="243"/>
        <v>290</v>
      </c>
      <c r="I1004">
        <f t="shared" ca="1" si="243"/>
        <v>153</v>
      </c>
      <c r="J1004">
        <f t="shared" ca="1" si="243"/>
        <v>862</v>
      </c>
      <c r="K1004">
        <f t="shared" ca="1" si="243"/>
        <v>15432</v>
      </c>
      <c r="L1004">
        <f t="shared" ca="1" si="243"/>
        <v>7552</v>
      </c>
      <c r="M1004">
        <f t="shared" ca="1" si="243"/>
        <v>9840</v>
      </c>
      <c r="N1004">
        <f t="shared" ca="1" si="243"/>
        <v>4851</v>
      </c>
      <c r="O1004">
        <f t="shared" ca="1" si="243"/>
        <v>4431</v>
      </c>
      <c r="P1004">
        <f t="shared" ca="1" si="243"/>
        <v>2526</v>
      </c>
      <c r="Q1004" s="330">
        <f t="shared" ca="1" si="243"/>
        <v>29703</v>
      </c>
      <c r="R1004">
        <f t="shared" ca="1" si="243"/>
        <v>14929</v>
      </c>
      <c r="S1004">
        <f t="shared" ca="1" si="243"/>
        <v>425</v>
      </c>
      <c r="T1004">
        <f t="shared" ca="1" si="243"/>
        <v>418</v>
      </c>
      <c r="U1004">
        <f t="shared" ca="1" si="243"/>
        <v>567</v>
      </c>
      <c r="V1004">
        <f t="shared" ca="1" si="243"/>
        <v>434</v>
      </c>
      <c r="W1004">
        <f t="shared" ca="1" si="243"/>
        <v>267</v>
      </c>
      <c r="X1004">
        <f t="shared" ca="1" si="243"/>
        <v>206</v>
      </c>
      <c r="Y1004">
        <f t="shared" ca="1" si="243"/>
        <v>1259</v>
      </c>
      <c r="Z1004">
        <f t="shared" ca="1" si="243"/>
        <v>1058</v>
      </c>
    </row>
    <row r="1005" spans="1:26" ht="15" x14ac:dyDescent="0.25">
      <c r="A1005" s="182" t="s">
        <v>224</v>
      </c>
    </row>
    <row r="1006" spans="1:26" ht="15" x14ac:dyDescent="0.25">
      <c r="A1006" s="182" t="s">
        <v>1075</v>
      </c>
    </row>
    <row r="1007" spans="1:26" ht="15" x14ac:dyDescent="0.25">
      <c r="A1007" s="182" t="s">
        <v>188</v>
      </c>
    </row>
    <row r="1008" spans="1:26" ht="15" x14ac:dyDescent="0.25">
      <c r="A1008" s="183"/>
      <c r="B1008" s="183" t="s">
        <v>786</v>
      </c>
      <c r="C1008" s="183">
        <v>12</v>
      </c>
      <c r="D1008" s="183" t="s">
        <v>787</v>
      </c>
      <c r="E1008" s="183" t="s">
        <v>1076</v>
      </c>
      <c r="F1008" s="183">
        <v>90</v>
      </c>
      <c r="G1008" s="183">
        <v>16</v>
      </c>
      <c r="H1008" s="183">
        <v>10</v>
      </c>
      <c r="I1008" s="183">
        <v>4</v>
      </c>
      <c r="J1008" s="183">
        <f ca="1">INDIRECT(CONCATENATE("G", ROW())) + INDIRECT(CONCATENATE("H", ROW())) + INDIRECT(CONCATENATE("I", ROW()))</f>
        <v>30</v>
      </c>
      <c r="K1008" s="183">
        <v>404</v>
      </c>
      <c r="L1008" s="183">
        <v>198</v>
      </c>
      <c r="M1008" s="183">
        <v>247</v>
      </c>
      <c r="N1008" s="183">
        <v>109</v>
      </c>
      <c r="O1008" s="183">
        <v>77</v>
      </c>
      <c r="P1008" s="183">
        <v>37</v>
      </c>
      <c r="Q1008" s="329">
        <f ca="1">INDIRECT(CONCATENATE("K", ROW())) + INDIRECT(CONCATENATE("M", ROW())) + INDIRECT(CONCATENATE("O", ROW()))</f>
        <v>728</v>
      </c>
      <c r="R1008" s="183">
        <f ca="1">INDIRECT(CONCATENATE("L", ROW())) + INDIRECT(CONCATENATE("N", ROW())) + INDIRECT(CONCATENATE("P", ROW()))</f>
        <v>344</v>
      </c>
      <c r="S1008" s="183">
        <v>16</v>
      </c>
      <c r="T1008" s="183">
        <v>16</v>
      </c>
      <c r="U1008" s="183">
        <v>16</v>
      </c>
      <c r="V1008" s="183">
        <v>14</v>
      </c>
      <c r="W1008" s="183">
        <v>10</v>
      </c>
      <c r="X1008" s="183">
        <v>6</v>
      </c>
      <c r="Y1008" s="183">
        <f ca="1">INDIRECT(CONCATENATE("S", ROW())) + INDIRECT(CONCATENATE("U", ROW())) + INDIRECT(CONCATENATE("W", ROW()))</f>
        <v>42</v>
      </c>
      <c r="Z1008" s="183">
        <f ca="1">INDIRECT(CONCATENATE("T", ROW())) + INDIRECT(CONCATENATE("V", ROW())) + INDIRECT(CONCATENATE("X", ROW()))</f>
        <v>36</v>
      </c>
    </row>
    <row r="1009" spans="1:26" ht="15" x14ac:dyDescent="0.25">
      <c r="A1009" s="182" t="s">
        <v>223</v>
      </c>
      <c r="C1009">
        <f t="shared" ref="C1009:R1010" ca="1" si="244">INDIRECT(ADDRESS(1008,COLUMN()))</f>
        <v>12</v>
      </c>
      <c r="D1009" t="str">
        <f t="shared" ca="1" si="244"/>
        <v>Н</v>
      </c>
      <c r="E1009" t="str">
        <f t="shared" ca="1" si="244"/>
        <v>Нийслэлийн ерөнхий боловсролын хангай цогцолбор сургууль</v>
      </c>
      <c r="F1009">
        <f t="shared" ca="1" si="244"/>
        <v>90</v>
      </c>
      <c r="G1009">
        <f t="shared" ca="1" si="244"/>
        <v>16</v>
      </c>
      <c r="H1009">
        <f t="shared" ca="1" si="244"/>
        <v>10</v>
      </c>
      <c r="I1009">
        <f t="shared" ca="1" si="244"/>
        <v>4</v>
      </c>
      <c r="J1009">
        <f t="shared" ca="1" si="244"/>
        <v>30</v>
      </c>
      <c r="K1009">
        <f t="shared" ca="1" si="244"/>
        <v>404</v>
      </c>
      <c r="L1009">
        <f t="shared" ca="1" si="244"/>
        <v>198</v>
      </c>
      <c r="M1009">
        <f t="shared" ca="1" si="244"/>
        <v>247</v>
      </c>
      <c r="N1009">
        <f t="shared" ca="1" si="244"/>
        <v>109</v>
      </c>
      <c r="O1009">
        <f t="shared" ca="1" si="244"/>
        <v>77</v>
      </c>
      <c r="P1009">
        <f t="shared" ca="1" si="244"/>
        <v>37</v>
      </c>
      <c r="Q1009" s="330">
        <f t="shared" ca="1" si="244"/>
        <v>728</v>
      </c>
      <c r="R1009">
        <f t="shared" ca="1" si="244"/>
        <v>344</v>
      </c>
      <c r="S1009">
        <f t="shared" ref="S1009:Z1010" ca="1" si="245">INDIRECT(ADDRESS(1008,COLUMN()))</f>
        <v>16</v>
      </c>
      <c r="T1009">
        <f t="shared" ca="1" si="245"/>
        <v>16</v>
      </c>
      <c r="U1009">
        <f t="shared" ca="1" si="245"/>
        <v>16</v>
      </c>
      <c r="V1009">
        <f t="shared" ca="1" si="245"/>
        <v>14</v>
      </c>
      <c r="W1009">
        <f t="shared" ca="1" si="245"/>
        <v>10</v>
      </c>
      <c r="X1009">
        <f t="shared" ca="1" si="245"/>
        <v>6</v>
      </c>
      <c r="Y1009">
        <f t="shared" ca="1" si="245"/>
        <v>42</v>
      </c>
      <c r="Z1009">
        <f t="shared" ca="1" si="245"/>
        <v>36</v>
      </c>
    </row>
    <row r="1010" spans="1:26" ht="15" x14ac:dyDescent="0.25">
      <c r="A1010" s="182" t="s">
        <v>1077</v>
      </c>
      <c r="C1010">
        <f t="shared" ca="1" si="244"/>
        <v>12</v>
      </c>
      <c r="D1010" t="str">
        <f t="shared" ca="1" si="244"/>
        <v>Н</v>
      </c>
      <c r="E1010" t="str">
        <f t="shared" ca="1" si="244"/>
        <v>Нийслэлийн ерөнхий боловсролын хангай цогцолбор сургууль</v>
      </c>
      <c r="F1010">
        <f t="shared" ca="1" si="244"/>
        <v>90</v>
      </c>
      <c r="G1010">
        <f t="shared" ca="1" si="244"/>
        <v>16</v>
      </c>
      <c r="H1010">
        <f t="shared" ca="1" si="244"/>
        <v>10</v>
      </c>
      <c r="I1010">
        <f t="shared" ca="1" si="244"/>
        <v>4</v>
      </c>
      <c r="J1010">
        <f t="shared" ca="1" si="244"/>
        <v>30</v>
      </c>
      <c r="K1010">
        <f t="shared" ca="1" si="244"/>
        <v>404</v>
      </c>
      <c r="L1010">
        <f t="shared" ca="1" si="244"/>
        <v>198</v>
      </c>
      <c r="M1010">
        <f t="shared" ca="1" si="244"/>
        <v>247</v>
      </c>
      <c r="N1010">
        <f t="shared" ca="1" si="244"/>
        <v>109</v>
      </c>
      <c r="O1010">
        <f t="shared" ca="1" si="244"/>
        <v>77</v>
      </c>
      <c r="P1010">
        <f t="shared" ca="1" si="244"/>
        <v>37</v>
      </c>
      <c r="Q1010" s="330">
        <f t="shared" ca="1" si="244"/>
        <v>728</v>
      </c>
      <c r="R1010">
        <f t="shared" ca="1" si="244"/>
        <v>344</v>
      </c>
      <c r="S1010">
        <f t="shared" ca="1" si="245"/>
        <v>16</v>
      </c>
      <c r="T1010">
        <f t="shared" ca="1" si="245"/>
        <v>16</v>
      </c>
      <c r="U1010">
        <f t="shared" ca="1" si="245"/>
        <v>16</v>
      </c>
      <c r="V1010">
        <f t="shared" ca="1" si="245"/>
        <v>14</v>
      </c>
      <c r="W1010">
        <f t="shared" ca="1" si="245"/>
        <v>10</v>
      </c>
      <c r="X1010">
        <f t="shared" ca="1" si="245"/>
        <v>6</v>
      </c>
      <c r="Y1010">
        <f t="shared" ca="1" si="245"/>
        <v>42</v>
      </c>
      <c r="Z1010">
        <f t="shared" ca="1" si="245"/>
        <v>36</v>
      </c>
    </row>
    <row r="1011" spans="1:26" ht="15" x14ac:dyDescent="0.25">
      <c r="A1011" s="182" t="s">
        <v>224</v>
      </c>
    </row>
    <row r="1012" spans="1:26" ht="15" x14ac:dyDescent="0.25">
      <c r="A1012" s="182" t="s">
        <v>1078</v>
      </c>
    </row>
    <row r="1013" spans="1:26" ht="15" x14ac:dyDescent="0.25">
      <c r="A1013" s="182" t="s">
        <v>188</v>
      </c>
    </row>
    <row r="1014" spans="1:26" ht="15" x14ac:dyDescent="0.25">
      <c r="A1014" s="183"/>
      <c r="B1014" s="183" t="s">
        <v>1079</v>
      </c>
      <c r="C1014" s="183">
        <v>12</v>
      </c>
      <c r="D1014" s="183" t="s">
        <v>190</v>
      </c>
      <c r="E1014" s="183" t="s">
        <v>1080</v>
      </c>
      <c r="F1014" s="183">
        <v>8</v>
      </c>
      <c r="G1014" s="183">
        <v>10</v>
      </c>
      <c r="H1014" s="183">
        <v>7</v>
      </c>
      <c r="I1014" s="183">
        <v>3</v>
      </c>
      <c r="J1014" s="183">
        <f t="shared" ref="J1014:J1031" ca="1" si="246">INDIRECT(CONCATENATE("G", ROW())) + INDIRECT(CONCATENATE("H", ROW())) + INDIRECT(CONCATENATE("I", ROW()))</f>
        <v>20</v>
      </c>
      <c r="K1014" s="183">
        <v>247</v>
      </c>
      <c r="L1014" s="183">
        <v>123</v>
      </c>
      <c r="M1014" s="183">
        <v>156</v>
      </c>
      <c r="N1014" s="183">
        <v>69</v>
      </c>
      <c r="O1014" s="183">
        <v>63</v>
      </c>
      <c r="P1014" s="183">
        <v>37</v>
      </c>
      <c r="Q1014" s="329">
        <f t="shared" ref="Q1014:Q1031" ca="1" si="247">INDIRECT(CONCATENATE("K", ROW())) + INDIRECT(CONCATENATE("M", ROW())) + INDIRECT(CONCATENATE("O", ROW()))</f>
        <v>466</v>
      </c>
      <c r="R1014" s="183">
        <f t="shared" ref="R1014:R1031" ca="1" si="248">INDIRECT(CONCATENATE("L", ROW())) + INDIRECT(CONCATENATE("N", ROW())) + INDIRECT(CONCATENATE("P", ROW()))</f>
        <v>229</v>
      </c>
      <c r="S1014" s="183">
        <v>10</v>
      </c>
      <c r="T1014" s="183">
        <v>10</v>
      </c>
      <c r="U1014" s="183">
        <v>6</v>
      </c>
      <c r="V1014" s="183">
        <v>5</v>
      </c>
      <c r="W1014" s="183">
        <v>14</v>
      </c>
      <c r="X1014" s="183">
        <v>13</v>
      </c>
      <c r="Y1014" s="183">
        <f t="shared" ref="Y1014:Y1031" ca="1" si="249">INDIRECT(CONCATENATE("S", ROW())) + INDIRECT(CONCATENATE("U", ROW())) + INDIRECT(CONCATENATE("W", ROW()))</f>
        <v>30</v>
      </c>
      <c r="Z1014" s="183">
        <f t="shared" ref="Z1014:Z1031" ca="1" si="250">INDIRECT(CONCATENATE("T", ROW())) + INDIRECT(CONCATENATE("V", ROW())) + INDIRECT(CONCATENATE("X", ROW()))</f>
        <v>28</v>
      </c>
    </row>
    <row r="1015" spans="1:26" ht="15" x14ac:dyDescent="0.25">
      <c r="A1015" s="183"/>
      <c r="B1015" s="183" t="s">
        <v>1079</v>
      </c>
      <c r="C1015" s="183">
        <v>12</v>
      </c>
      <c r="D1015" s="183" t="s">
        <v>190</v>
      </c>
      <c r="E1015" s="183" t="s">
        <v>1081</v>
      </c>
      <c r="F1015" s="183">
        <v>2</v>
      </c>
      <c r="G1015" s="183">
        <v>19</v>
      </c>
      <c r="H1015" s="183">
        <v>15</v>
      </c>
      <c r="I1015" s="183">
        <v>5</v>
      </c>
      <c r="J1015" s="183">
        <f t="shared" ca="1" si="246"/>
        <v>39</v>
      </c>
      <c r="K1015" s="183">
        <v>373</v>
      </c>
      <c r="L1015" s="183">
        <v>171</v>
      </c>
      <c r="M1015" s="183">
        <v>267</v>
      </c>
      <c r="N1015" s="183">
        <v>124</v>
      </c>
      <c r="O1015" s="183">
        <v>92</v>
      </c>
      <c r="P1015" s="183">
        <v>53</v>
      </c>
      <c r="Q1015" s="329">
        <f t="shared" ca="1" si="247"/>
        <v>732</v>
      </c>
      <c r="R1015" s="183">
        <f t="shared" ca="1" si="248"/>
        <v>348</v>
      </c>
      <c r="S1015" s="183">
        <v>14</v>
      </c>
      <c r="T1015" s="183">
        <v>14</v>
      </c>
      <c r="U1015" s="183">
        <v>12</v>
      </c>
      <c r="V1015" s="183">
        <v>6</v>
      </c>
      <c r="W1015" s="183">
        <v>12</v>
      </c>
      <c r="X1015" s="183">
        <v>10</v>
      </c>
      <c r="Y1015" s="183">
        <f t="shared" ca="1" si="249"/>
        <v>38</v>
      </c>
      <c r="Z1015" s="183">
        <f t="shared" ca="1" si="250"/>
        <v>30</v>
      </c>
    </row>
    <row r="1016" spans="1:26" ht="15" x14ac:dyDescent="0.25">
      <c r="A1016" s="183"/>
      <c r="B1016" s="183" t="s">
        <v>1079</v>
      </c>
      <c r="C1016" s="183">
        <v>12</v>
      </c>
      <c r="D1016" s="183" t="s">
        <v>190</v>
      </c>
      <c r="E1016" s="183" t="s">
        <v>1082</v>
      </c>
      <c r="F1016" s="183"/>
      <c r="G1016" s="183">
        <v>15</v>
      </c>
      <c r="H1016" s="183">
        <v>13</v>
      </c>
      <c r="I1016" s="183">
        <v>8</v>
      </c>
      <c r="J1016" s="183">
        <f t="shared" ca="1" si="246"/>
        <v>36</v>
      </c>
      <c r="K1016" s="183">
        <v>673</v>
      </c>
      <c r="L1016" s="183">
        <v>331</v>
      </c>
      <c r="M1016" s="183">
        <v>496</v>
      </c>
      <c r="N1016" s="183">
        <v>256</v>
      </c>
      <c r="O1016" s="183">
        <v>215</v>
      </c>
      <c r="P1016" s="183">
        <v>114</v>
      </c>
      <c r="Q1016" s="329">
        <f t="shared" ca="1" si="247"/>
        <v>1384</v>
      </c>
      <c r="R1016" s="183">
        <f t="shared" ca="1" si="248"/>
        <v>701</v>
      </c>
      <c r="S1016" s="183">
        <v>15</v>
      </c>
      <c r="T1016" s="183">
        <v>13</v>
      </c>
      <c r="U1016" s="183">
        <v>8</v>
      </c>
      <c r="V1016" s="183">
        <v>7</v>
      </c>
      <c r="W1016" s="183">
        <v>36</v>
      </c>
      <c r="X1016" s="183">
        <v>31</v>
      </c>
      <c r="Y1016" s="183">
        <f t="shared" ca="1" si="249"/>
        <v>59</v>
      </c>
      <c r="Z1016" s="183">
        <f t="shared" ca="1" si="250"/>
        <v>51</v>
      </c>
    </row>
    <row r="1017" spans="1:26" ht="15" x14ac:dyDescent="0.25">
      <c r="A1017" s="183"/>
      <c r="B1017" s="183" t="s">
        <v>1079</v>
      </c>
      <c r="C1017" s="183">
        <v>12</v>
      </c>
      <c r="D1017" s="183" t="s">
        <v>190</v>
      </c>
      <c r="E1017" s="183" t="s">
        <v>1083</v>
      </c>
      <c r="F1017" s="183"/>
      <c r="G1017" s="183">
        <v>21</v>
      </c>
      <c r="H1017" s="183">
        <v>20</v>
      </c>
      <c r="I1017" s="183">
        <v>17</v>
      </c>
      <c r="J1017" s="183">
        <f t="shared" ca="1" si="246"/>
        <v>58</v>
      </c>
      <c r="K1017" s="183">
        <v>993</v>
      </c>
      <c r="L1017" s="183">
        <v>496</v>
      </c>
      <c r="M1017" s="183">
        <v>786</v>
      </c>
      <c r="N1017" s="183">
        <v>402</v>
      </c>
      <c r="O1017" s="183">
        <v>538</v>
      </c>
      <c r="P1017" s="183">
        <v>283</v>
      </c>
      <c r="Q1017" s="329">
        <f t="shared" ca="1" si="247"/>
        <v>2317</v>
      </c>
      <c r="R1017" s="183">
        <f t="shared" ca="1" si="248"/>
        <v>1181</v>
      </c>
      <c r="S1017" s="183">
        <v>21</v>
      </c>
      <c r="T1017" s="183">
        <v>21</v>
      </c>
      <c r="U1017" s="183">
        <v>49</v>
      </c>
      <c r="V1017" s="183">
        <v>35</v>
      </c>
      <c r="W1017" s="183">
        <v>33</v>
      </c>
      <c r="X1017" s="183">
        <v>25</v>
      </c>
      <c r="Y1017" s="183">
        <f t="shared" ca="1" si="249"/>
        <v>103</v>
      </c>
      <c r="Z1017" s="183">
        <f t="shared" ca="1" si="250"/>
        <v>81</v>
      </c>
    </row>
    <row r="1018" spans="1:26" ht="15" x14ac:dyDescent="0.25">
      <c r="A1018" s="183"/>
      <c r="B1018" s="183" t="s">
        <v>1079</v>
      </c>
      <c r="C1018" s="183">
        <v>12</v>
      </c>
      <c r="D1018" s="183" t="s">
        <v>190</v>
      </c>
      <c r="E1018" s="183" t="s">
        <v>1084</v>
      </c>
      <c r="F1018" s="183">
        <v>6</v>
      </c>
      <c r="G1018" s="183">
        <v>23</v>
      </c>
      <c r="H1018" s="183">
        <v>13</v>
      </c>
      <c r="I1018" s="183">
        <v>3</v>
      </c>
      <c r="J1018" s="183">
        <f t="shared" ca="1" si="246"/>
        <v>39</v>
      </c>
      <c r="K1018" s="183">
        <v>760</v>
      </c>
      <c r="L1018" s="183">
        <v>369</v>
      </c>
      <c r="M1018" s="183">
        <v>363</v>
      </c>
      <c r="N1018" s="183">
        <v>164</v>
      </c>
      <c r="O1018" s="183">
        <v>94</v>
      </c>
      <c r="P1018" s="183">
        <v>56</v>
      </c>
      <c r="Q1018" s="329">
        <f t="shared" ca="1" si="247"/>
        <v>1217</v>
      </c>
      <c r="R1018" s="183">
        <f t="shared" ca="1" si="248"/>
        <v>589</v>
      </c>
      <c r="S1018" s="183">
        <v>23</v>
      </c>
      <c r="T1018" s="183">
        <v>21</v>
      </c>
      <c r="U1018" s="183">
        <v>22</v>
      </c>
      <c r="V1018" s="183">
        <v>20</v>
      </c>
      <c r="W1018" s="183">
        <v>11</v>
      </c>
      <c r="X1018" s="183">
        <v>8</v>
      </c>
      <c r="Y1018" s="183">
        <f t="shared" ca="1" si="249"/>
        <v>56</v>
      </c>
      <c r="Z1018" s="183">
        <f t="shared" ca="1" si="250"/>
        <v>49</v>
      </c>
    </row>
    <row r="1019" spans="1:26" ht="15" x14ac:dyDescent="0.25">
      <c r="A1019" s="183"/>
      <c r="B1019" s="183" t="s">
        <v>1079</v>
      </c>
      <c r="C1019" s="183">
        <v>12</v>
      </c>
      <c r="D1019" s="183" t="s">
        <v>190</v>
      </c>
      <c r="E1019" s="183" t="s">
        <v>1085</v>
      </c>
      <c r="F1019" s="183">
        <v>7</v>
      </c>
      <c r="G1019" s="183">
        <v>17</v>
      </c>
      <c r="H1019" s="183">
        <v>10</v>
      </c>
      <c r="I1019" s="183">
        <v>5</v>
      </c>
      <c r="J1019" s="183">
        <f t="shared" ca="1" si="246"/>
        <v>32</v>
      </c>
      <c r="K1019" s="183">
        <v>523</v>
      </c>
      <c r="L1019" s="183">
        <v>251</v>
      </c>
      <c r="M1019" s="183">
        <v>301</v>
      </c>
      <c r="N1019" s="183">
        <v>149</v>
      </c>
      <c r="O1019" s="183">
        <v>119</v>
      </c>
      <c r="P1019" s="183">
        <v>67</v>
      </c>
      <c r="Q1019" s="329">
        <f t="shared" ca="1" si="247"/>
        <v>943</v>
      </c>
      <c r="R1019" s="183">
        <f t="shared" ca="1" si="248"/>
        <v>467</v>
      </c>
      <c r="S1019" s="183">
        <v>17</v>
      </c>
      <c r="T1019" s="183">
        <v>16</v>
      </c>
      <c r="U1019" s="183">
        <v>17</v>
      </c>
      <c r="V1019" s="183">
        <v>13</v>
      </c>
      <c r="W1019" s="183">
        <v>15</v>
      </c>
      <c r="X1019" s="183">
        <v>11</v>
      </c>
      <c r="Y1019" s="183">
        <f t="shared" ca="1" si="249"/>
        <v>49</v>
      </c>
      <c r="Z1019" s="183">
        <f t="shared" ca="1" si="250"/>
        <v>40</v>
      </c>
    </row>
    <row r="1020" spans="1:26" ht="15" x14ac:dyDescent="0.25">
      <c r="A1020" s="183"/>
      <c r="B1020" s="183" t="s">
        <v>1079</v>
      </c>
      <c r="C1020" s="183">
        <v>12</v>
      </c>
      <c r="D1020" s="183" t="s">
        <v>190</v>
      </c>
      <c r="E1020" s="183" t="s">
        <v>1086</v>
      </c>
      <c r="F1020" s="183">
        <v>6</v>
      </c>
      <c r="G1020" s="183">
        <v>10</v>
      </c>
      <c r="H1020" s="183">
        <v>8</v>
      </c>
      <c r="I1020" s="183">
        <v>3</v>
      </c>
      <c r="J1020" s="183">
        <f t="shared" ca="1" si="246"/>
        <v>21</v>
      </c>
      <c r="K1020" s="183">
        <v>326</v>
      </c>
      <c r="L1020" s="183">
        <v>156</v>
      </c>
      <c r="M1020" s="183">
        <v>209</v>
      </c>
      <c r="N1020" s="183">
        <v>111</v>
      </c>
      <c r="O1020" s="183">
        <v>68</v>
      </c>
      <c r="P1020" s="183">
        <v>35</v>
      </c>
      <c r="Q1020" s="329">
        <f t="shared" ca="1" si="247"/>
        <v>603</v>
      </c>
      <c r="R1020" s="183">
        <f t="shared" ca="1" si="248"/>
        <v>302</v>
      </c>
      <c r="S1020" s="183">
        <v>10</v>
      </c>
      <c r="T1020" s="183">
        <v>10</v>
      </c>
      <c r="U1020" s="183">
        <v>10</v>
      </c>
      <c r="V1020" s="183">
        <v>6</v>
      </c>
      <c r="W1020" s="183">
        <v>13</v>
      </c>
      <c r="X1020" s="183">
        <v>9</v>
      </c>
      <c r="Y1020" s="183">
        <f t="shared" ca="1" si="249"/>
        <v>33</v>
      </c>
      <c r="Z1020" s="183">
        <f t="shared" ca="1" si="250"/>
        <v>25</v>
      </c>
    </row>
    <row r="1021" spans="1:26" ht="15" x14ac:dyDescent="0.25">
      <c r="A1021" s="183"/>
      <c r="B1021" s="183" t="s">
        <v>1079</v>
      </c>
      <c r="C1021" s="183">
        <v>12</v>
      </c>
      <c r="D1021" s="183" t="s">
        <v>190</v>
      </c>
      <c r="E1021" s="183" t="s">
        <v>1087</v>
      </c>
      <c r="F1021" s="183">
        <v>1</v>
      </c>
      <c r="G1021" s="183">
        <v>37</v>
      </c>
      <c r="H1021" s="183">
        <v>27</v>
      </c>
      <c r="I1021" s="183">
        <v>15</v>
      </c>
      <c r="J1021" s="183">
        <f t="shared" ca="1" si="246"/>
        <v>79</v>
      </c>
      <c r="K1021" s="183">
        <v>1571</v>
      </c>
      <c r="L1021" s="183">
        <v>757</v>
      </c>
      <c r="M1021" s="183">
        <v>949</v>
      </c>
      <c r="N1021" s="183">
        <v>472</v>
      </c>
      <c r="O1021" s="183">
        <v>456</v>
      </c>
      <c r="P1021" s="183">
        <v>245</v>
      </c>
      <c r="Q1021" s="329">
        <f t="shared" ca="1" si="247"/>
        <v>2976</v>
      </c>
      <c r="R1021" s="183">
        <f t="shared" ca="1" si="248"/>
        <v>1474</v>
      </c>
      <c r="S1021" s="183">
        <v>38</v>
      </c>
      <c r="T1021" s="183">
        <v>36</v>
      </c>
      <c r="U1021" s="183">
        <v>76</v>
      </c>
      <c r="V1021" s="183">
        <v>61</v>
      </c>
      <c r="W1021" s="183">
        <v>23</v>
      </c>
      <c r="X1021" s="183">
        <v>18</v>
      </c>
      <c r="Y1021" s="183">
        <f t="shared" ca="1" si="249"/>
        <v>137</v>
      </c>
      <c r="Z1021" s="183">
        <f t="shared" ca="1" si="250"/>
        <v>115</v>
      </c>
    </row>
    <row r="1022" spans="1:26" s="317" customFormat="1" ht="15" x14ac:dyDescent="0.25">
      <c r="A1022" s="318"/>
      <c r="B1022" s="318" t="s">
        <v>1079</v>
      </c>
      <c r="C1022" s="318">
        <v>12</v>
      </c>
      <c r="D1022" s="318" t="s">
        <v>196</v>
      </c>
      <c r="E1022" s="318" t="s">
        <v>1088</v>
      </c>
      <c r="F1022" s="318">
        <v>30</v>
      </c>
      <c r="G1022" s="318">
        <v>10</v>
      </c>
      <c r="H1022" s="318">
        <v>6</v>
      </c>
      <c r="I1022" s="318">
        <v>3</v>
      </c>
      <c r="J1022" s="318">
        <f t="shared" ca="1" si="246"/>
        <v>19</v>
      </c>
      <c r="K1022" s="318">
        <v>284</v>
      </c>
      <c r="L1022" s="318">
        <v>141</v>
      </c>
      <c r="M1022" s="318">
        <v>169</v>
      </c>
      <c r="N1022" s="318">
        <v>77</v>
      </c>
      <c r="O1022" s="318">
        <v>82</v>
      </c>
      <c r="P1022" s="318">
        <v>42</v>
      </c>
      <c r="Q1022" s="329">
        <f t="shared" ca="1" si="247"/>
        <v>535</v>
      </c>
      <c r="R1022" s="318">
        <f t="shared" ca="1" si="248"/>
        <v>260</v>
      </c>
      <c r="S1022" s="318">
        <v>10</v>
      </c>
      <c r="T1022" s="318">
        <v>10</v>
      </c>
      <c r="U1022" s="318">
        <v>15</v>
      </c>
      <c r="V1022" s="318">
        <v>10</v>
      </c>
      <c r="W1022" s="318">
        <v>6</v>
      </c>
      <c r="X1022" s="318">
        <v>3</v>
      </c>
      <c r="Y1022" s="318">
        <f t="shared" ca="1" si="249"/>
        <v>31</v>
      </c>
      <c r="Z1022" s="318">
        <f t="shared" ca="1" si="250"/>
        <v>23</v>
      </c>
    </row>
    <row r="1023" spans="1:26" ht="15" x14ac:dyDescent="0.25">
      <c r="A1023" s="183"/>
      <c r="B1023" s="183" t="s">
        <v>1079</v>
      </c>
      <c r="C1023" s="183">
        <v>12</v>
      </c>
      <c r="D1023" s="183" t="s">
        <v>190</v>
      </c>
      <c r="E1023" s="183" t="s">
        <v>1089</v>
      </c>
      <c r="F1023" s="183">
        <v>5</v>
      </c>
      <c r="G1023" s="183"/>
      <c r="H1023" s="183">
        <v>5</v>
      </c>
      <c r="I1023" s="183">
        <v>4</v>
      </c>
      <c r="J1023" s="183">
        <f t="shared" ca="1" si="246"/>
        <v>9</v>
      </c>
      <c r="K1023" s="183"/>
      <c r="L1023" s="183"/>
      <c r="M1023" s="183">
        <v>97</v>
      </c>
      <c r="N1023" s="183">
        <v>17</v>
      </c>
      <c r="O1023" s="183">
        <v>77</v>
      </c>
      <c r="P1023" s="183">
        <v>32</v>
      </c>
      <c r="Q1023" s="329">
        <f t="shared" ca="1" si="247"/>
        <v>174</v>
      </c>
      <c r="R1023" s="183">
        <f t="shared" ca="1" si="248"/>
        <v>49</v>
      </c>
      <c r="S1023" s="183"/>
      <c r="T1023" s="183"/>
      <c r="U1023" s="183">
        <v>4</v>
      </c>
      <c r="V1023" s="183">
        <v>3</v>
      </c>
      <c r="W1023" s="183">
        <v>16</v>
      </c>
      <c r="X1023" s="183">
        <v>8</v>
      </c>
      <c r="Y1023" s="183">
        <f t="shared" ca="1" si="249"/>
        <v>20</v>
      </c>
      <c r="Z1023" s="183">
        <f t="shared" ca="1" si="250"/>
        <v>11</v>
      </c>
    </row>
    <row r="1024" spans="1:26" ht="15" x14ac:dyDescent="0.25">
      <c r="A1024" s="183"/>
      <c r="B1024" s="183" t="s">
        <v>1079</v>
      </c>
      <c r="C1024" s="183">
        <v>12</v>
      </c>
      <c r="D1024" s="183" t="s">
        <v>190</v>
      </c>
      <c r="E1024" s="183" t="s">
        <v>1090</v>
      </c>
      <c r="F1024" s="183">
        <v>3</v>
      </c>
      <c r="G1024" s="183">
        <v>17</v>
      </c>
      <c r="H1024" s="183">
        <v>13</v>
      </c>
      <c r="I1024" s="183">
        <v>5</v>
      </c>
      <c r="J1024" s="183">
        <f t="shared" ca="1" si="246"/>
        <v>35</v>
      </c>
      <c r="K1024" s="183">
        <v>572</v>
      </c>
      <c r="L1024" s="183">
        <v>265</v>
      </c>
      <c r="M1024" s="183">
        <v>317</v>
      </c>
      <c r="N1024" s="183">
        <v>154</v>
      </c>
      <c r="O1024" s="183">
        <v>126</v>
      </c>
      <c r="P1024" s="183">
        <v>81</v>
      </c>
      <c r="Q1024" s="329">
        <f t="shared" ca="1" si="247"/>
        <v>1015</v>
      </c>
      <c r="R1024" s="183">
        <f t="shared" ca="1" si="248"/>
        <v>500</v>
      </c>
      <c r="S1024" s="183">
        <v>17</v>
      </c>
      <c r="T1024" s="183">
        <v>17</v>
      </c>
      <c r="U1024" s="183">
        <v>28</v>
      </c>
      <c r="V1024" s="183">
        <v>21</v>
      </c>
      <c r="W1024" s="183">
        <v>11</v>
      </c>
      <c r="X1024" s="183">
        <v>10</v>
      </c>
      <c r="Y1024" s="183">
        <f t="shared" ca="1" si="249"/>
        <v>56</v>
      </c>
      <c r="Z1024" s="183">
        <f t="shared" ca="1" si="250"/>
        <v>48</v>
      </c>
    </row>
    <row r="1025" spans="1:26" ht="15" x14ac:dyDescent="0.25">
      <c r="A1025" s="183"/>
      <c r="B1025" s="183" t="s">
        <v>1079</v>
      </c>
      <c r="C1025" s="183">
        <v>12</v>
      </c>
      <c r="D1025" s="183" t="s">
        <v>190</v>
      </c>
      <c r="E1025" s="183" t="s">
        <v>1091</v>
      </c>
      <c r="F1025" s="183">
        <v>1</v>
      </c>
      <c r="G1025" s="183">
        <v>29</v>
      </c>
      <c r="H1025" s="183">
        <v>20</v>
      </c>
      <c r="I1025" s="183">
        <v>10</v>
      </c>
      <c r="J1025" s="183">
        <f t="shared" ca="1" si="246"/>
        <v>59</v>
      </c>
      <c r="K1025" s="183">
        <v>1292</v>
      </c>
      <c r="L1025" s="183">
        <v>631</v>
      </c>
      <c r="M1025" s="183">
        <v>732</v>
      </c>
      <c r="N1025" s="183">
        <v>360</v>
      </c>
      <c r="O1025" s="183">
        <v>340</v>
      </c>
      <c r="P1025" s="183">
        <v>196</v>
      </c>
      <c r="Q1025" s="329">
        <f t="shared" ca="1" si="247"/>
        <v>2364</v>
      </c>
      <c r="R1025" s="183">
        <f t="shared" ca="1" si="248"/>
        <v>1187</v>
      </c>
      <c r="S1025" s="183">
        <v>29</v>
      </c>
      <c r="T1025" s="183">
        <v>29</v>
      </c>
      <c r="U1025" s="183">
        <v>54</v>
      </c>
      <c r="V1025" s="183">
        <v>41</v>
      </c>
      <c r="W1025" s="183">
        <v>12</v>
      </c>
      <c r="X1025" s="183">
        <v>10</v>
      </c>
      <c r="Y1025" s="183">
        <f t="shared" ca="1" si="249"/>
        <v>95</v>
      </c>
      <c r="Z1025" s="183">
        <f t="shared" ca="1" si="250"/>
        <v>80</v>
      </c>
    </row>
    <row r="1026" spans="1:26" ht="15" x14ac:dyDescent="0.25">
      <c r="A1026" s="183"/>
      <c r="B1026" s="183" t="s">
        <v>1079</v>
      </c>
      <c r="C1026" s="183">
        <v>12</v>
      </c>
      <c r="D1026" s="183" t="s">
        <v>190</v>
      </c>
      <c r="E1026" s="183" t="s">
        <v>1092</v>
      </c>
      <c r="F1026" s="183"/>
      <c r="G1026" s="183"/>
      <c r="H1026" s="183">
        <v>1</v>
      </c>
      <c r="I1026" s="183">
        <v>3</v>
      </c>
      <c r="J1026" s="183">
        <f t="shared" ca="1" si="246"/>
        <v>4</v>
      </c>
      <c r="K1026" s="183"/>
      <c r="L1026" s="183"/>
      <c r="M1026" s="183">
        <v>14</v>
      </c>
      <c r="N1026" s="183">
        <v>4</v>
      </c>
      <c r="O1026" s="183">
        <v>78</v>
      </c>
      <c r="P1026" s="183">
        <v>34</v>
      </c>
      <c r="Q1026" s="329">
        <f t="shared" ca="1" si="247"/>
        <v>92</v>
      </c>
      <c r="R1026" s="183">
        <f t="shared" ca="1" si="248"/>
        <v>38</v>
      </c>
      <c r="S1026" s="183"/>
      <c r="T1026" s="183"/>
      <c r="U1026" s="183"/>
      <c r="V1026" s="183"/>
      <c r="W1026" s="183">
        <v>8</v>
      </c>
      <c r="X1026" s="183">
        <v>8</v>
      </c>
      <c r="Y1026" s="183">
        <f t="shared" ca="1" si="249"/>
        <v>8</v>
      </c>
      <c r="Z1026" s="183">
        <f t="shared" ca="1" si="250"/>
        <v>8</v>
      </c>
    </row>
    <row r="1027" spans="1:26" ht="15" x14ac:dyDescent="0.25">
      <c r="A1027" s="183"/>
      <c r="B1027" s="183" t="s">
        <v>1079</v>
      </c>
      <c r="C1027" s="183">
        <v>12</v>
      </c>
      <c r="D1027" s="183" t="s">
        <v>190</v>
      </c>
      <c r="E1027" s="183" t="s">
        <v>1093</v>
      </c>
      <c r="F1027" s="183">
        <v>3</v>
      </c>
      <c r="G1027" s="183">
        <v>20</v>
      </c>
      <c r="H1027" s="183">
        <v>16</v>
      </c>
      <c r="I1027" s="183">
        <v>12</v>
      </c>
      <c r="J1027" s="183">
        <f t="shared" ca="1" si="246"/>
        <v>48</v>
      </c>
      <c r="K1027" s="183">
        <v>747</v>
      </c>
      <c r="L1027" s="183">
        <v>369</v>
      </c>
      <c r="M1027" s="183">
        <v>426</v>
      </c>
      <c r="N1027" s="183">
        <v>219</v>
      </c>
      <c r="O1027" s="183">
        <v>284</v>
      </c>
      <c r="P1027" s="183">
        <v>145</v>
      </c>
      <c r="Q1027" s="329">
        <f t="shared" ca="1" si="247"/>
        <v>1457</v>
      </c>
      <c r="R1027" s="183">
        <f t="shared" ca="1" si="248"/>
        <v>733</v>
      </c>
      <c r="S1027" s="183">
        <v>20</v>
      </c>
      <c r="T1027" s="183">
        <v>20</v>
      </c>
      <c r="U1027" s="183">
        <v>11</v>
      </c>
      <c r="V1027" s="183">
        <v>8</v>
      </c>
      <c r="W1027" s="183">
        <v>50</v>
      </c>
      <c r="X1027" s="183">
        <v>43</v>
      </c>
      <c r="Y1027" s="183">
        <f t="shared" ca="1" si="249"/>
        <v>81</v>
      </c>
      <c r="Z1027" s="183">
        <f t="shared" ca="1" si="250"/>
        <v>71</v>
      </c>
    </row>
    <row r="1028" spans="1:26" ht="15" x14ac:dyDescent="0.25">
      <c r="A1028" s="183"/>
      <c r="B1028" s="183" t="s">
        <v>1079</v>
      </c>
      <c r="C1028" s="183">
        <v>12</v>
      </c>
      <c r="D1028" s="183" t="s">
        <v>190</v>
      </c>
      <c r="E1028" s="183" t="s">
        <v>1094</v>
      </c>
      <c r="F1028" s="183">
        <v>1</v>
      </c>
      <c r="G1028" s="183">
        <v>32</v>
      </c>
      <c r="H1028" s="183">
        <v>27</v>
      </c>
      <c r="I1028" s="183">
        <v>10</v>
      </c>
      <c r="J1028" s="183">
        <f t="shared" ca="1" si="246"/>
        <v>69</v>
      </c>
      <c r="K1028" s="183">
        <v>1343</v>
      </c>
      <c r="L1028" s="183">
        <v>679</v>
      </c>
      <c r="M1028" s="183">
        <v>935</v>
      </c>
      <c r="N1028" s="183">
        <v>464</v>
      </c>
      <c r="O1028" s="183">
        <v>311</v>
      </c>
      <c r="P1028" s="183">
        <v>162</v>
      </c>
      <c r="Q1028" s="329">
        <f t="shared" ca="1" si="247"/>
        <v>2589</v>
      </c>
      <c r="R1028" s="183">
        <f t="shared" ca="1" si="248"/>
        <v>1305</v>
      </c>
      <c r="S1028" s="183">
        <v>32</v>
      </c>
      <c r="T1028" s="183">
        <v>30</v>
      </c>
      <c r="U1028" s="183">
        <v>63</v>
      </c>
      <c r="V1028" s="183">
        <v>51</v>
      </c>
      <c r="W1028" s="183">
        <v>18</v>
      </c>
      <c r="X1028" s="183">
        <v>11</v>
      </c>
      <c r="Y1028" s="183">
        <f t="shared" ca="1" si="249"/>
        <v>113</v>
      </c>
      <c r="Z1028" s="183">
        <f t="shared" ca="1" si="250"/>
        <v>92</v>
      </c>
    </row>
    <row r="1029" spans="1:26" ht="15" x14ac:dyDescent="0.25">
      <c r="A1029" s="183"/>
      <c r="B1029" s="183" t="s">
        <v>1079</v>
      </c>
      <c r="C1029" s="183">
        <v>12</v>
      </c>
      <c r="D1029" s="183" t="s">
        <v>190</v>
      </c>
      <c r="E1029" s="183" t="s">
        <v>1095</v>
      </c>
      <c r="F1029" s="183"/>
      <c r="G1029" s="183">
        <v>13</v>
      </c>
      <c r="H1029" s="183">
        <v>9</v>
      </c>
      <c r="I1029" s="183">
        <v>6</v>
      </c>
      <c r="J1029" s="183">
        <f t="shared" ca="1" si="246"/>
        <v>28</v>
      </c>
      <c r="K1029" s="183">
        <v>306</v>
      </c>
      <c r="L1029" s="183">
        <v>182</v>
      </c>
      <c r="M1029" s="183">
        <v>176</v>
      </c>
      <c r="N1029" s="183">
        <v>106</v>
      </c>
      <c r="O1029" s="183">
        <v>97</v>
      </c>
      <c r="P1029" s="183">
        <v>64</v>
      </c>
      <c r="Q1029" s="329">
        <f t="shared" ca="1" si="247"/>
        <v>579</v>
      </c>
      <c r="R1029" s="183">
        <f t="shared" ca="1" si="248"/>
        <v>352</v>
      </c>
      <c r="S1029" s="183">
        <v>8</v>
      </c>
      <c r="T1029" s="183">
        <v>8</v>
      </c>
      <c r="U1029" s="183">
        <v>16</v>
      </c>
      <c r="V1029" s="183">
        <v>12</v>
      </c>
      <c r="W1029" s="183">
        <v>10</v>
      </c>
      <c r="X1029" s="183">
        <v>7</v>
      </c>
      <c r="Y1029" s="183">
        <f t="shared" ca="1" si="249"/>
        <v>34</v>
      </c>
      <c r="Z1029" s="183">
        <f t="shared" ca="1" si="250"/>
        <v>27</v>
      </c>
    </row>
    <row r="1030" spans="1:26" ht="15" x14ac:dyDescent="0.25">
      <c r="A1030" s="183"/>
      <c r="B1030" s="183" t="s">
        <v>1079</v>
      </c>
      <c r="C1030" s="183">
        <v>12</v>
      </c>
      <c r="D1030" s="183" t="s">
        <v>190</v>
      </c>
      <c r="E1030" s="183" t="s">
        <v>1096</v>
      </c>
      <c r="F1030" s="183">
        <v>16</v>
      </c>
      <c r="G1030" s="183">
        <v>18</v>
      </c>
      <c r="H1030" s="183">
        <v>8</v>
      </c>
      <c r="I1030" s="183">
        <v>5</v>
      </c>
      <c r="J1030" s="183">
        <f t="shared" ca="1" si="246"/>
        <v>31</v>
      </c>
      <c r="K1030" s="183">
        <v>598</v>
      </c>
      <c r="L1030" s="183">
        <v>284</v>
      </c>
      <c r="M1030" s="183">
        <v>257</v>
      </c>
      <c r="N1030" s="183">
        <v>115</v>
      </c>
      <c r="O1030" s="183">
        <v>109</v>
      </c>
      <c r="P1030" s="183">
        <v>66</v>
      </c>
      <c r="Q1030" s="329">
        <f t="shared" ca="1" si="247"/>
        <v>964</v>
      </c>
      <c r="R1030" s="183">
        <f t="shared" ca="1" si="248"/>
        <v>465</v>
      </c>
      <c r="S1030" s="183">
        <v>18</v>
      </c>
      <c r="T1030" s="183">
        <v>16</v>
      </c>
      <c r="U1030" s="183">
        <v>17</v>
      </c>
      <c r="V1030" s="183">
        <v>13</v>
      </c>
      <c r="W1030" s="183">
        <v>12</v>
      </c>
      <c r="X1030" s="183">
        <v>9</v>
      </c>
      <c r="Y1030" s="183">
        <f t="shared" ca="1" si="249"/>
        <v>47</v>
      </c>
      <c r="Z1030" s="183">
        <f t="shared" ca="1" si="250"/>
        <v>38</v>
      </c>
    </row>
    <row r="1031" spans="1:26" ht="15" x14ac:dyDescent="0.25">
      <c r="A1031" s="183"/>
      <c r="B1031" s="183" t="s">
        <v>1079</v>
      </c>
      <c r="C1031" s="183">
        <v>12</v>
      </c>
      <c r="D1031" s="183" t="s">
        <v>190</v>
      </c>
      <c r="E1031" s="183" t="s">
        <v>1097</v>
      </c>
      <c r="F1031" s="183">
        <v>5</v>
      </c>
      <c r="G1031" s="183">
        <v>10</v>
      </c>
      <c r="H1031" s="183">
        <v>8</v>
      </c>
      <c r="I1031" s="183">
        <v>6</v>
      </c>
      <c r="J1031" s="183">
        <f t="shared" ca="1" si="246"/>
        <v>24</v>
      </c>
      <c r="K1031" s="183">
        <v>307</v>
      </c>
      <c r="L1031" s="183">
        <v>138</v>
      </c>
      <c r="M1031" s="183">
        <v>180</v>
      </c>
      <c r="N1031" s="183">
        <v>84</v>
      </c>
      <c r="O1031" s="183">
        <v>94</v>
      </c>
      <c r="P1031" s="183">
        <v>53</v>
      </c>
      <c r="Q1031" s="329">
        <f t="shared" ca="1" si="247"/>
        <v>581</v>
      </c>
      <c r="R1031" s="183">
        <f t="shared" ca="1" si="248"/>
        <v>275</v>
      </c>
      <c r="S1031" s="183">
        <v>10</v>
      </c>
      <c r="T1031" s="183">
        <v>10</v>
      </c>
      <c r="U1031" s="183">
        <v>25</v>
      </c>
      <c r="V1031" s="183">
        <v>21</v>
      </c>
      <c r="W1031" s="183">
        <v>4</v>
      </c>
      <c r="X1031" s="183">
        <v>3</v>
      </c>
      <c r="Y1031" s="183">
        <f t="shared" ca="1" si="249"/>
        <v>39</v>
      </c>
      <c r="Z1031" s="183">
        <f t="shared" ca="1" si="250"/>
        <v>34</v>
      </c>
    </row>
    <row r="1032" spans="1:26" ht="15" x14ac:dyDescent="0.25">
      <c r="A1032" s="182" t="s">
        <v>223</v>
      </c>
      <c r="C1032">
        <f t="shared" ref="C1032:Z1032" ca="1" si="251">INDIRECT(ADDRESS(1014,COLUMN()))+INDIRECT(ADDRESS(1015,COLUMN()))+INDIRECT(ADDRESS(1016,COLUMN()))+INDIRECT(ADDRESS(1017,COLUMN()))+INDIRECT(ADDRESS(1018,COLUMN()))+INDIRECT(ADDRESS(1019,COLUMN()))+INDIRECT(ADDRESS(1020,COLUMN()))+INDIRECT(ADDRESS(1021,COLUMN()))+INDIRECT(ADDRESS(1022,COLUMN()))+INDIRECT(ADDRESS(1023,COLUMN()))+INDIRECT(ADDRESS(1024,COLUMN()))+INDIRECT(ADDRESS(1025,COLUMN()))+INDIRECT(ADDRESS(1026,COLUMN()))+INDIRECT(ADDRESS(1027,COLUMN()))+INDIRECT(ADDRESS(1028,COLUMN()))+INDIRECT(ADDRESS(1029,COLUMN()))+INDIRECT(ADDRESS(1030,COLUMN()))+INDIRECT(ADDRESS(1031,COLUMN()))</f>
        <v>216</v>
      </c>
      <c r="D1032" t="e">
        <f t="shared" ca="1" si="251"/>
        <v>#VALUE!</v>
      </c>
      <c r="E1032" t="e">
        <f t="shared" ca="1" si="251"/>
        <v>#VALUE!</v>
      </c>
      <c r="F1032">
        <f t="shared" ca="1" si="251"/>
        <v>94</v>
      </c>
      <c r="G1032">
        <f t="shared" ca="1" si="251"/>
        <v>301</v>
      </c>
      <c r="H1032">
        <f t="shared" ca="1" si="251"/>
        <v>226</v>
      </c>
      <c r="I1032">
        <f t="shared" ca="1" si="251"/>
        <v>123</v>
      </c>
      <c r="J1032">
        <f t="shared" ca="1" si="251"/>
        <v>650</v>
      </c>
      <c r="K1032">
        <f t="shared" ca="1" si="251"/>
        <v>10915</v>
      </c>
      <c r="L1032">
        <f t="shared" ca="1" si="251"/>
        <v>5343</v>
      </c>
      <c r="M1032">
        <f t="shared" ca="1" si="251"/>
        <v>6830</v>
      </c>
      <c r="N1032">
        <f t="shared" ca="1" si="251"/>
        <v>3347</v>
      </c>
      <c r="O1032">
        <f t="shared" ca="1" si="251"/>
        <v>3243</v>
      </c>
      <c r="P1032">
        <f t="shared" ca="1" si="251"/>
        <v>1765</v>
      </c>
      <c r="Q1032" s="330">
        <f t="shared" ca="1" si="251"/>
        <v>20988</v>
      </c>
      <c r="R1032">
        <f t="shared" ca="1" si="251"/>
        <v>10455</v>
      </c>
      <c r="S1032">
        <f t="shared" ca="1" si="251"/>
        <v>292</v>
      </c>
      <c r="T1032">
        <f t="shared" ca="1" si="251"/>
        <v>281</v>
      </c>
      <c r="U1032">
        <f t="shared" ca="1" si="251"/>
        <v>433</v>
      </c>
      <c r="V1032">
        <f t="shared" ca="1" si="251"/>
        <v>333</v>
      </c>
      <c r="W1032">
        <f t="shared" ca="1" si="251"/>
        <v>304</v>
      </c>
      <c r="X1032">
        <f t="shared" ca="1" si="251"/>
        <v>237</v>
      </c>
      <c r="Y1032">
        <f t="shared" ca="1" si="251"/>
        <v>1029</v>
      </c>
      <c r="Z1032">
        <f t="shared" ca="1" si="251"/>
        <v>851</v>
      </c>
    </row>
    <row r="1033" spans="1:26" ht="15" x14ac:dyDescent="0.25">
      <c r="A1033" s="182" t="s">
        <v>224</v>
      </c>
    </row>
    <row r="1034" spans="1:26" ht="15" x14ac:dyDescent="0.25">
      <c r="A1034" s="182" t="s">
        <v>225</v>
      </c>
    </row>
    <row r="1035" spans="1:26" ht="15" x14ac:dyDescent="0.25">
      <c r="A1035" s="183"/>
      <c r="B1035" s="183" t="s">
        <v>1079</v>
      </c>
      <c r="C1035" s="183">
        <v>12</v>
      </c>
      <c r="D1035" s="183" t="s">
        <v>190</v>
      </c>
      <c r="E1035" s="183" t="s">
        <v>1098</v>
      </c>
      <c r="F1035" s="183"/>
      <c r="G1035" s="183">
        <v>8</v>
      </c>
      <c r="H1035" s="183">
        <v>6</v>
      </c>
      <c r="I1035" s="183">
        <v>3</v>
      </c>
      <c r="J1035" s="183">
        <f t="shared" ref="J1035:J1040" ca="1" si="252">INDIRECT(CONCATENATE("G", ROW())) + INDIRECT(CONCATENATE("H", ROW())) + INDIRECT(CONCATENATE("I", ROW()))</f>
        <v>17</v>
      </c>
      <c r="K1035" s="183">
        <v>178</v>
      </c>
      <c r="L1035" s="183">
        <v>102</v>
      </c>
      <c r="M1035" s="183">
        <v>132</v>
      </c>
      <c r="N1035" s="183">
        <v>66</v>
      </c>
      <c r="O1035" s="183">
        <v>64</v>
      </c>
      <c r="P1035" s="183">
        <v>24</v>
      </c>
      <c r="Q1035" s="329">
        <f t="shared" ref="Q1035:Q1040" ca="1" si="253">INDIRECT(CONCATENATE("K", ROW())) + INDIRECT(CONCATENATE("M", ROW())) + INDIRECT(CONCATENATE("O", ROW()))</f>
        <v>374</v>
      </c>
      <c r="R1035" s="183">
        <f t="shared" ref="R1035:R1040" ca="1" si="254">INDIRECT(CONCATENATE("L", ROW())) + INDIRECT(CONCATENATE("N", ROW())) + INDIRECT(CONCATENATE("P", ROW()))</f>
        <v>192</v>
      </c>
      <c r="S1035" s="183">
        <v>8</v>
      </c>
      <c r="T1035" s="183">
        <v>8</v>
      </c>
      <c r="U1035" s="183">
        <v>13</v>
      </c>
      <c r="V1035" s="183">
        <v>9</v>
      </c>
      <c r="W1035" s="183">
        <v>6</v>
      </c>
      <c r="X1035" s="183">
        <v>3</v>
      </c>
      <c r="Y1035" s="183">
        <f t="shared" ref="Y1035:Y1040" ca="1" si="255">INDIRECT(CONCATENATE("S", ROW())) + INDIRECT(CONCATENATE("U", ROW())) + INDIRECT(CONCATENATE("W", ROW()))</f>
        <v>27</v>
      </c>
      <c r="Z1035" s="183">
        <f t="shared" ref="Z1035:Z1040" ca="1" si="256">INDIRECT(CONCATENATE("T", ROW())) + INDIRECT(CONCATENATE("V", ROW())) + INDIRECT(CONCATENATE("X", ROW()))</f>
        <v>20</v>
      </c>
    </row>
    <row r="1036" spans="1:26" ht="15" x14ac:dyDescent="0.25">
      <c r="A1036" s="183"/>
      <c r="B1036" s="183" t="s">
        <v>1079</v>
      </c>
      <c r="C1036" s="183">
        <v>12</v>
      </c>
      <c r="D1036" s="183" t="s">
        <v>190</v>
      </c>
      <c r="E1036" s="183" t="s">
        <v>1099</v>
      </c>
      <c r="F1036" s="183">
        <v>1</v>
      </c>
      <c r="G1036" s="183">
        <v>3</v>
      </c>
      <c r="H1036" s="183">
        <v>4</v>
      </c>
      <c r="I1036" s="183">
        <v>3</v>
      </c>
      <c r="J1036" s="183">
        <f t="shared" ca="1" si="252"/>
        <v>10</v>
      </c>
      <c r="K1036" s="183">
        <v>5</v>
      </c>
      <c r="L1036" s="183">
        <v>2</v>
      </c>
      <c r="M1036" s="183">
        <v>19</v>
      </c>
      <c r="N1036" s="183">
        <v>5</v>
      </c>
      <c r="O1036" s="183">
        <v>33</v>
      </c>
      <c r="P1036" s="183">
        <v>12</v>
      </c>
      <c r="Q1036" s="329">
        <f t="shared" ca="1" si="253"/>
        <v>57</v>
      </c>
      <c r="R1036" s="183">
        <f t="shared" ca="1" si="254"/>
        <v>19</v>
      </c>
      <c r="S1036" s="183">
        <v>2</v>
      </c>
      <c r="T1036" s="183">
        <v>2</v>
      </c>
      <c r="U1036" s="183">
        <v>8</v>
      </c>
      <c r="V1036" s="183">
        <v>6</v>
      </c>
      <c r="W1036" s="183">
        <v>5</v>
      </c>
      <c r="X1036" s="183">
        <v>3</v>
      </c>
      <c r="Y1036" s="183">
        <f t="shared" ca="1" si="255"/>
        <v>15</v>
      </c>
      <c r="Z1036" s="183">
        <f t="shared" ca="1" si="256"/>
        <v>11</v>
      </c>
    </row>
    <row r="1037" spans="1:26" ht="15" x14ac:dyDescent="0.25">
      <c r="A1037" s="183"/>
      <c r="B1037" s="183" t="s">
        <v>1079</v>
      </c>
      <c r="C1037" s="183">
        <v>12</v>
      </c>
      <c r="D1037" s="183" t="s">
        <v>190</v>
      </c>
      <c r="E1037" s="183" t="s">
        <v>1100</v>
      </c>
      <c r="F1037" s="183"/>
      <c r="G1037" s="183">
        <v>5</v>
      </c>
      <c r="H1037" s="183">
        <v>4</v>
      </c>
      <c r="I1037" s="183">
        <v>3</v>
      </c>
      <c r="J1037" s="183">
        <f t="shared" ca="1" si="252"/>
        <v>12</v>
      </c>
      <c r="K1037" s="183">
        <v>154</v>
      </c>
      <c r="L1037" s="183">
        <v>72</v>
      </c>
      <c r="M1037" s="183">
        <v>44</v>
      </c>
      <c r="N1037" s="183">
        <v>21</v>
      </c>
      <c r="O1037" s="183">
        <v>20</v>
      </c>
      <c r="P1037" s="183">
        <v>10</v>
      </c>
      <c r="Q1037" s="329">
        <f t="shared" ca="1" si="253"/>
        <v>218</v>
      </c>
      <c r="R1037" s="183">
        <f t="shared" ca="1" si="254"/>
        <v>103</v>
      </c>
      <c r="S1037" s="183">
        <v>4</v>
      </c>
      <c r="T1037" s="183">
        <v>3</v>
      </c>
      <c r="U1037" s="183">
        <v>13</v>
      </c>
      <c r="V1037" s="183">
        <v>11</v>
      </c>
      <c r="W1037" s="183">
        <v>3</v>
      </c>
      <c r="X1037" s="183">
        <v>3</v>
      </c>
      <c r="Y1037" s="183">
        <f t="shared" ca="1" si="255"/>
        <v>20</v>
      </c>
      <c r="Z1037" s="183">
        <f t="shared" ca="1" si="256"/>
        <v>17</v>
      </c>
    </row>
    <row r="1038" spans="1:26" ht="15" x14ac:dyDescent="0.25">
      <c r="A1038" s="183"/>
      <c r="B1038" s="183" t="s">
        <v>1079</v>
      </c>
      <c r="C1038" s="183">
        <v>12</v>
      </c>
      <c r="D1038" s="183" t="s">
        <v>190</v>
      </c>
      <c r="E1038" s="183" t="s">
        <v>1101</v>
      </c>
      <c r="F1038" s="183">
        <v>1</v>
      </c>
      <c r="G1038" s="183">
        <v>5</v>
      </c>
      <c r="H1038" s="183">
        <v>5</v>
      </c>
      <c r="I1038" s="183">
        <v>3</v>
      </c>
      <c r="J1038" s="183">
        <f t="shared" ca="1" si="252"/>
        <v>13</v>
      </c>
      <c r="K1038" s="183">
        <v>113</v>
      </c>
      <c r="L1038" s="183">
        <v>60</v>
      </c>
      <c r="M1038" s="183">
        <v>68</v>
      </c>
      <c r="N1038" s="183">
        <v>28</v>
      </c>
      <c r="O1038" s="183">
        <v>45</v>
      </c>
      <c r="P1038" s="183">
        <v>20</v>
      </c>
      <c r="Q1038" s="329">
        <f t="shared" ca="1" si="253"/>
        <v>226</v>
      </c>
      <c r="R1038" s="183">
        <f t="shared" ca="1" si="254"/>
        <v>108</v>
      </c>
      <c r="S1038" s="183">
        <v>5</v>
      </c>
      <c r="T1038" s="183">
        <v>5</v>
      </c>
      <c r="U1038" s="183">
        <v>11</v>
      </c>
      <c r="V1038" s="183">
        <v>8</v>
      </c>
      <c r="W1038" s="183">
        <v>4</v>
      </c>
      <c r="X1038" s="183">
        <v>3</v>
      </c>
      <c r="Y1038" s="183">
        <f t="shared" ca="1" si="255"/>
        <v>20</v>
      </c>
      <c r="Z1038" s="183">
        <f t="shared" ca="1" si="256"/>
        <v>16</v>
      </c>
    </row>
    <row r="1039" spans="1:26" ht="15" x14ac:dyDescent="0.25">
      <c r="A1039" s="183"/>
      <c r="B1039" s="183" t="s">
        <v>1079</v>
      </c>
      <c r="C1039" s="183">
        <v>12</v>
      </c>
      <c r="D1039" s="183" t="s">
        <v>190</v>
      </c>
      <c r="E1039" s="183" t="s">
        <v>1102</v>
      </c>
      <c r="F1039" s="183"/>
      <c r="G1039" s="183">
        <v>5</v>
      </c>
      <c r="H1039" s="183">
        <v>4</v>
      </c>
      <c r="I1039" s="183">
        <v>3</v>
      </c>
      <c r="J1039" s="183">
        <f t="shared" ca="1" si="252"/>
        <v>12</v>
      </c>
      <c r="K1039" s="183">
        <v>110</v>
      </c>
      <c r="L1039" s="183">
        <v>62</v>
      </c>
      <c r="M1039" s="183">
        <v>63</v>
      </c>
      <c r="N1039" s="183">
        <v>26</v>
      </c>
      <c r="O1039" s="183">
        <v>41</v>
      </c>
      <c r="P1039" s="183">
        <v>15</v>
      </c>
      <c r="Q1039" s="329">
        <f t="shared" ca="1" si="253"/>
        <v>214</v>
      </c>
      <c r="R1039" s="183">
        <f t="shared" ca="1" si="254"/>
        <v>103</v>
      </c>
      <c r="S1039" s="183">
        <v>6</v>
      </c>
      <c r="T1039" s="183">
        <v>5</v>
      </c>
      <c r="U1039" s="183">
        <v>8</v>
      </c>
      <c r="V1039" s="183">
        <v>7</v>
      </c>
      <c r="W1039" s="183">
        <v>7</v>
      </c>
      <c r="X1039" s="183">
        <v>5</v>
      </c>
      <c r="Y1039" s="183">
        <f t="shared" ca="1" si="255"/>
        <v>21</v>
      </c>
      <c r="Z1039" s="183">
        <f t="shared" ca="1" si="256"/>
        <v>17</v>
      </c>
    </row>
    <row r="1040" spans="1:26" ht="15" x14ac:dyDescent="0.25">
      <c r="A1040" s="183"/>
      <c r="B1040" s="183" t="s">
        <v>1079</v>
      </c>
      <c r="C1040" s="183">
        <v>12</v>
      </c>
      <c r="D1040" s="183" t="s">
        <v>190</v>
      </c>
      <c r="E1040" s="183" t="s">
        <v>1103</v>
      </c>
      <c r="F1040" s="183">
        <v>1</v>
      </c>
      <c r="G1040" s="183"/>
      <c r="H1040" s="183">
        <v>14</v>
      </c>
      <c r="I1040" s="183">
        <v>7</v>
      </c>
      <c r="J1040" s="183">
        <f t="shared" ca="1" si="252"/>
        <v>21</v>
      </c>
      <c r="K1040" s="183"/>
      <c r="L1040" s="183"/>
      <c r="M1040" s="183">
        <v>320</v>
      </c>
      <c r="N1040" s="183">
        <v>145</v>
      </c>
      <c r="O1040" s="183">
        <v>158</v>
      </c>
      <c r="P1040" s="183">
        <v>82</v>
      </c>
      <c r="Q1040" s="329">
        <f t="shared" ca="1" si="253"/>
        <v>478</v>
      </c>
      <c r="R1040" s="183">
        <f t="shared" ca="1" si="254"/>
        <v>227</v>
      </c>
      <c r="S1040" s="183"/>
      <c r="T1040" s="183"/>
      <c r="U1040" s="183">
        <v>10</v>
      </c>
      <c r="V1040" s="183">
        <v>6</v>
      </c>
      <c r="W1040" s="183">
        <v>20</v>
      </c>
      <c r="X1040" s="183">
        <v>16</v>
      </c>
      <c r="Y1040" s="183">
        <f t="shared" ca="1" si="255"/>
        <v>30</v>
      </c>
      <c r="Z1040" s="183">
        <f t="shared" ca="1" si="256"/>
        <v>22</v>
      </c>
    </row>
    <row r="1041" spans="1:26" ht="15" x14ac:dyDescent="0.25">
      <c r="A1041" s="182" t="s">
        <v>229</v>
      </c>
      <c r="C1041">
        <f t="shared" ref="C1041:Z1041" ca="1" si="257">INDIRECT(ADDRESS(1035,COLUMN()))+INDIRECT(ADDRESS(1036,COLUMN()))+INDIRECT(ADDRESS(1037,COLUMN()))+INDIRECT(ADDRESS(1038,COLUMN()))+INDIRECT(ADDRESS(1039,COLUMN()))+INDIRECT(ADDRESS(1040,COLUMN()))</f>
        <v>72</v>
      </c>
      <c r="D1041" t="e">
        <f t="shared" ca="1" si="257"/>
        <v>#VALUE!</v>
      </c>
      <c r="E1041" t="e">
        <f t="shared" ca="1" si="257"/>
        <v>#VALUE!</v>
      </c>
      <c r="F1041">
        <f t="shared" ca="1" si="257"/>
        <v>3</v>
      </c>
      <c r="G1041">
        <f t="shared" ca="1" si="257"/>
        <v>26</v>
      </c>
      <c r="H1041">
        <f t="shared" ca="1" si="257"/>
        <v>37</v>
      </c>
      <c r="I1041">
        <f t="shared" ca="1" si="257"/>
        <v>22</v>
      </c>
      <c r="J1041">
        <f t="shared" ca="1" si="257"/>
        <v>85</v>
      </c>
      <c r="K1041">
        <f t="shared" ca="1" si="257"/>
        <v>560</v>
      </c>
      <c r="L1041">
        <f t="shared" ca="1" si="257"/>
        <v>298</v>
      </c>
      <c r="M1041">
        <f t="shared" ca="1" si="257"/>
        <v>646</v>
      </c>
      <c r="N1041">
        <f t="shared" ca="1" si="257"/>
        <v>291</v>
      </c>
      <c r="O1041">
        <f t="shared" ca="1" si="257"/>
        <v>361</v>
      </c>
      <c r="P1041">
        <f t="shared" ca="1" si="257"/>
        <v>163</v>
      </c>
      <c r="Q1041" s="330">
        <f t="shared" ca="1" si="257"/>
        <v>1567</v>
      </c>
      <c r="R1041">
        <f t="shared" ca="1" si="257"/>
        <v>752</v>
      </c>
      <c r="S1041">
        <f t="shared" ca="1" si="257"/>
        <v>25</v>
      </c>
      <c r="T1041">
        <f t="shared" ca="1" si="257"/>
        <v>23</v>
      </c>
      <c r="U1041">
        <f t="shared" ca="1" si="257"/>
        <v>63</v>
      </c>
      <c r="V1041">
        <f t="shared" ca="1" si="257"/>
        <v>47</v>
      </c>
      <c r="W1041">
        <f t="shared" ca="1" si="257"/>
        <v>45</v>
      </c>
      <c r="X1041">
        <f t="shared" ca="1" si="257"/>
        <v>33</v>
      </c>
      <c r="Y1041">
        <f t="shared" ca="1" si="257"/>
        <v>133</v>
      </c>
      <c r="Z1041">
        <f t="shared" ca="1" si="257"/>
        <v>103</v>
      </c>
    </row>
    <row r="1042" spans="1:26" ht="15" x14ac:dyDescent="0.25">
      <c r="A1042" s="182" t="s">
        <v>1104</v>
      </c>
      <c r="C1042">
        <f t="shared" ref="C1042:Z1042" ca="1" si="258">INDIRECT(ADDRESS(1014,COLUMN()))+INDIRECT(ADDRESS(1015,COLUMN()))+INDIRECT(ADDRESS(1016,COLUMN()))+INDIRECT(ADDRESS(1017,COLUMN()))+INDIRECT(ADDRESS(1018,COLUMN()))+INDIRECT(ADDRESS(1019,COLUMN()))+INDIRECT(ADDRESS(1020,COLUMN()))+INDIRECT(ADDRESS(1021,COLUMN()))+INDIRECT(ADDRESS(1022,COLUMN()))+INDIRECT(ADDRESS(1023,COLUMN()))+INDIRECT(ADDRESS(1024,COLUMN()))+INDIRECT(ADDRESS(1025,COLUMN()))+INDIRECT(ADDRESS(1026,COLUMN()))+INDIRECT(ADDRESS(1027,COLUMN()))+INDIRECT(ADDRESS(1028,COLUMN()))+INDIRECT(ADDRESS(1029,COLUMN()))+INDIRECT(ADDRESS(1030,COLUMN()))+INDIRECT(ADDRESS(1031,COLUMN()))+INDIRECT(ADDRESS(1035,COLUMN()))+INDIRECT(ADDRESS(1036,COLUMN()))+INDIRECT(ADDRESS(1037,COLUMN()))+INDIRECT(ADDRESS(1038,COLUMN()))+INDIRECT(ADDRESS(1039,COLUMN()))+INDIRECT(ADDRESS(1040,COLUMN()))</f>
        <v>288</v>
      </c>
      <c r="D1042" t="e">
        <f t="shared" ca="1" si="258"/>
        <v>#VALUE!</v>
      </c>
      <c r="E1042" t="e">
        <f t="shared" ca="1" si="258"/>
        <v>#VALUE!</v>
      </c>
      <c r="F1042">
        <f t="shared" ca="1" si="258"/>
        <v>97</v>
      </c>
      <c r="G1042">
        <f t="shared" ca="1" si="258"/>
        <v>327</v>
      </c>
      <c r="H1042">
        <f t="shared" ca="1" si="258"/>
        <v>263</v>
      </c>
      <c r="I1042">
        <f t="shared" ca="1" si="258"/>
        <v>145</v>
      </c>
      <c r="J1042">
        <f t="shared" ca="1" si="258"/>
        <v>735</v>
      </c>
      <c r="K1042">
        <f t="shared" ca="1" si="258"/>
        <v>11475</v>
      </c>
      <c r="L1042">
        <f t="shared" ca="1" si="258"/>
        <v>5641</v>
      </c>
      <c r="M1042">
        <f t="shared" ca="1" si="258"/>
        <v>7476</v>
      </c>
      <c r="N1042">
        <f t="shared" ca="1" si="258"/>
        <v>3638</v>
      </c>
      <c r="O1042">
        <f t="shared" ca="1" si="258"/>
        <v>3604</v>
      </c>
      <c r="P1042">
        <f t="shared" ca="1" si="258"/>
        <v>1928</v>
      </c>
      <c r="Q1042" s="330">
        <f t="shared" ca="1" si="258"/>
        <v>22555</v>
      </c>
      <c r="R1042">
        <f t="shared" ca="1" si="258"/>
        <v>11207</v>
      </c>
      <c r="S1042">
        <f t="shared" ca="1" si="258"/>
        <v>317</v>
      </c>
      <c r="T1042">
        <f t="shared" ca="1" si="258"/>
        <v>304</v>
      </c>
      <c r="U1042">
        <f t="shared" ca="1" si="258"/>
        <v>496</v>
      </c>
      <c r="V1042">
        <f t="shared" ca="1" si="258"/>
        <v>380</v>
      </c>
      <c r="W1042">
        <f t="shared" ca="1" si="258"/>
        <v>349</v>
      </c>
      <c r="X1042">
        <f t="shared" ca="1" si="258"/>
        <v>270</v>
      </c>
      <c r="Y1042">
        <f t="shared" ca="1" si="258"/>
        <v>1162</v>
      </c>
      <c r="Z1042">
        <f t="shared" ca="1" si="258"/>
        <v>954</v>
      </c>
    </row>
    <row r="1043" spans="1:26" ht="15" x14ac:dyDescent="0.25">
      <c r="A1043" s="182" t="s">
        <v>224</v>
      </c>
    </row>
    <row r="1044" spans="1:26" ht="15" x14ac:dyDescent="0.25">
      <c r="A1044" s="182" t="s">
        <v>1105</v>
      </c>
    </row>
    <row r="1045" spans="1:26" ht="15" x14ac:dyDescent="0.25">
      <c r="A1045" s="182" t="s">
        <v>188</v>
      </c>
    </row>
    <row r="1046" spans="1:26" ht="15" x14ac:dyDescent="0.25">
      <c r="A1046" s="183"/>
      <c r="B1046" s="183" t="s">
        <v>1106</v>
      </c>
      <c r="C1046" s="183">
        <v>12</v>
      </c>
      <c r="D1046" s="183" t="s">
        <v>190</v>
      </c>
      <c r="E1046" s="183" t="s">
        <v>1107</v>
      </c>
      <c r="F1046" s="183"/>
      <c r="G1046" s="183">
        <v>18</v>
      </c>
      <c r="H1046" s="183">
        <v>14</v>
      </c>
      <c r="I1046" s="183">
        <v>8</v>
      </c>
      <c r="J1046" s="183">
        <f ca="1">INDIRECT(CONCATENATE("G", ROW())) + INDIRECT(CONCATENATE("H", ROW())) + INDIRECT(CONCATENATE("I", ROW()))</f>
        <v>40</v>
      </c>
      <c r="K1046" s="183">
        <v>594</v>
      </c>
      <c r="L1046" s="183">
        <v>278</v>
      </c>
      <c r="M1046" s="183">
        <v>364</v>
      </c>
      <c r="N1046" s="183">
        <v>182</v>
      </c>
      <c r="O1046" s="183">
        <v>168</v>
      </c>
      <c r="P1046" s="183">
        <v>107</v>
      </c>
      <c r="Q1046" s="329">
        <f ca="1">INDIRECT(CONCATENATE("K", ROW())) + INDIRECT(CONCATENATE("M", ROW())) + INDIRECT(CONCATENATE("O", ROW()))</f>
        <v>1126</v>
      </c>
      <c r="R1046" s="183">
        <f ca="1">INDIRECT(CONCATENATE("L", ROW())) + INDIRECT(CONCATENATE("N", ROW())) + INDIRECT(CONCATENATE("P", ROW()))</f>
        <v>567</v>
      </c>
      <c r="S1046" s="183">
        <v>17</v>
      </c>
      <c r="T1046" s="183">
        <v>17</v>
      </c>
      <c r="U1046" s="183">
        <v>15</v>
      </c>
      <c r="V1046" s="183">
        <v>10</v>
      </c>
      <c r="W1046" s="183">
        <v>16</v>
      </c>
      <c r="X1046" s="183">
        <v>10</v>
      </c>
      <c r="Y1046" s="183">
        <f ca="1">INDIRECT(CONCATENATE("S", ROW())) + INDIRECT(CONCATENATE("U", ROW())) + INDIRECT(CONCATENATE("W", ROW()))</f>
        <v>48</v>
      </c>
      <c r="Z1046" s="183">
        <f ca="1">INDIRECT(CONCATENATE("T", ROW())) + INDIRECT(CONCATENATE("V", ROW())) + INDIRECT(CONCATENATE("X", ROW()))</f>
        <v>37</v>
      </c>
    </row>
    <row r="1047" spans="1:26" ht="15" x14ac:dyDescent="0.25">
      <c r="A1047" s="183"/>
      <c r="B1047" s="183" t="s">
        <v>1106</v>
      </c>
      <c r="C1047" s="183">
        <v>12</v>
      </c>
      <c r="D1047" s="183" t="s">
        <v>190</v>
      </c>
      <c r="E1047" s="183" t="s">
        <v>1108</v>
      </c>
      <c r="F1047" s="183">
        <v>2</v>
      </c>
      <c r="G1047" s="183">
        <v>13</v>
      </c>
      <c r="H1047" s="183">
        <v>9</v>
      </c>
      <c r="I1047" s="183">
        <v>6</v>
      </c>
      <c r="J1047" s="183">
        <f ca="1">INDIRECT(CONCATENATE("G", ROW())) + INDIRECT(CONCATENATE("H", ROW())) + INDIRECT(CONCATENATE("I", ROW()))</f>
        <v>28</v>
      </c>
      <c r="K1047" s="183">
        <v>369</v>
      </c>
      <c r="L1047" s="183">
        <v>176</v>
      </c>
      <c r="M1047" s="183">
        <v>254</v>
      </c>
      <c r="N1047" s="183">
        <v>113</v>
      </c>
      <c r="O1047" s="183">
        <v>119</v>
      </c>
      <c r="P1047" s="183">
        <v>77</v>
      </c>
      <c r="Q1047" s="329">
        <f ca="1">INDIRECT(CONCATENATE("K", ROW())) + INDIRECT(CONCATENATE("M", ROW())) + INDIRECT(CONCATENATE("O", ROW()))</f>
        <v>742</v>
      </c>
      <c r="R1047" s="183">
        <f ca="1">INDIRECT(CONCATENATE("L", ROW())) + INDIRECT(CONCATENATE("N", ROW())) + INDIRECT(CONCATENATE("P", ROW()))</f>
        <v>366</v>
      </c>
      <c r="S1047" s="183">
        <v>12</v>
      </c>
      <c r="T1047" s="183">
        <v>11</v>
      </c>
      <c r="U1047" s="183">
        <v>24</v>
      </c>
      <c r="V1047" s="183">
        <v>20</v>
      </c>
      <c r="W1047" s="183"/>
      <c r="X1047" s="183"/>
      <c r="Y1047" s="183">
        <f ca="1">INDIRECT(CONCATENATE("S", ROW())) + INDIRECT(CONCATENATE("U", ROW())) + INDIRECT(CONCATENATE("W", ROW()))</f>
        <v>36</v>
      </c>
      <c r="Z1047" s="183">
        <f ca="1">INDIRECT(CONCATENATE("T", ROW())) + INDIRECT(CONCATENATE("V", ROW())) + INDIRECT(CONCATENATE("X", ROW()))</f>
        <v>31</v>
      </c>
    </row>
    <row r="1048" spans="1:26" ht="15" x14ac:dyDescent="0.25">
      <c r="A1048" s="183"/>
      <c r="B1048" s="183" t="s">
        <v>1106</v>
      </c>
      <c r="C1048" s="183">
        <v>12</v>
      </c>
      <c r="D1048" s="183" t="s">
        <v>190</v>
      </c>
      <c r="E1048" s="183" t="s">
        <v>1109</v>
      </c>
      <c r="F1048" s="183"/>
      <c r="G1048" s="183">
        <v>17</v>
      </c>
      <c r="H1048" s="183">
        <v>12</v>
      </c>
      <c r="I1048" s="183">
        <v>8</v>
      </c>
      <c r="J1048" s="183">
        <f ca="1">INDIRECT(CONCATENATE("G", ROW())) + INDIRECT(CONCATENATE("H", ROW())) + INDIRECT(CONCATENATE("I", ROW()))</f>
        <v>37</v>
      </c>
      <c r="K1048" s="183">
        <v>621</v>
      </c>
      <c r="L1048" s="183">
        <v>309</v>
      </c>
      <c r="M1048" s="183">
        <v>372</v>
      </c>
      <c r="N1048" s="183">
        <v>184</v>
      </c>
      <c r="O1048" s="183">
        <v>204</v>
      </c>
      <c r="P1048" s="183">
        <v>127</v>
      </c>
      <c r="Q1048" s="329">
        <f ca="1">INDIRECT(CONCATENATE("K", ROW())) + INDIRECT(CONCATENATE("M", ROW())) + INDIRECT(CONCATENATE("O", ROW()))</f>
        <v>1197</v>
      </c>
      <c r="R1048" s="183">
        <f ca="1">INDIRECT(CONCATENATE("L", ROW())) + INDIRECT(CONCATENATE("N", ROW())) + INDIRECT(CONCATENATE("P", ROW()))</f>
        <v>620</v>
      </c>
      <c r="S1048" s="183">
        <v>17</v>
      </c>
      <c r="T1048" s="183">
        <v>16</v>
      </c>
      <c r="U1048" s="183">
        <v>24</v>
      </c>
      <c r="V1048" s="183">
        <v>18</v>
      </c>
      <c r="W1048" s="183">
        <v>15</v>
      </c>
      <c r="X1048" s="183">
        <v>11</v>
      </c>
      <c r="Y1048" s="183">
        <f ca="1">INDIRECT(CONCATENATE("S", ROW())) + INDIRECT(CONCATENATE("U", ROW())) + INDIRECT(CONCATENATE("W", ROW()))</f>
        <v>56</v>
      </c>
      <c r="Z1048" s="183">
        <f ca="1">INDIRECT(CONCATENATE("T", ROW())) + INDIRECT(CONCATENATE("V", ROW())) + INDIRECT(CONCATENATE("X", ROW()))</f>
        <v>45</v>
      </c>
    </row>
    <row r="1049" spans="1:26" ht="15" x14ac:dyDescent="0.25">
      <c r="A1049" s="183"/>
      <c r="B1049" s="183" t="s">
        <v>1106</v>
      </c>
      <c r="C1049" s="183">
        <v>9</v>
      </c>
      <c r="D1049" s="183" t="s">
        <v>196</v>
      </c>
      <c r="E1049" s="183" t="s">
        <v>1110</v>
      </c>
      <c r="F1049" s="183">
        <v>25</v>
      </c>
      <c r="G1049" s="183">
        <v>5</v>
      </c>
      <c r="H1049" s="183">
        <v>4</v>
      </c>
      <c r="I1049" s="183"/>
      <c r="J1049" s="183">
        <f ca="1">INDIRECT(CONCATENATE("G", ROW())) + INDIRECT(CONCATENATE("H", ROW())) + INDIRECT(CONCATENATE("I", ROW()))</f>
        <v>9</v>
      </c>
      <c r="K1049" s="183">
        <v>105</v>
      </c>
      <c r="L1049" s="183">
        <v>47</v>
      </c>
      <c r="M1049" s="183">
        <v>44</v>
      </c>
      <c r="N1049" s="183">
        <v>24</v>
      </c>
      <c r="O1049" s="183"/>
      <c r="P1049" s="183"/>
      <c r="Q1049" s="329">
        <f ca="1">INDIRECT(CONCATENATE("K", ROW())) + INDIRECT(CONCATENATE("M", ROW())) + INDIRECT(CONCATENATE("O", ROW()))</f>
        <v>149</v>
      </c>
      <c r="R1049" s="183">
        <f ca="1">INDIRECT(CONCATENATE("L", ROW())) + INDIRECT(CONCATENATE("N", ROW())) + INDIRECT(CONCATENATE("P", ROW()))</f>
        <v>71</v>
      </c>
      <c r="S1049" s="183">
        <v>4</v>
      </c>
      <c r="T1049" s="183">
        <v>4</v>
      </c>
      <c r="U1049" s="183">
        <v>7</v>
      </c>
      <c r="V1049" s="183">
        <v>5</v>
      </c>
      <c r="W1049" s="183"/>
      <c r="X1049" s="183"/>
      <c r="Y1049" s="183">
        <f ca="1">INDIRECT(CONCATENATE("S", ROW())) + INDIRECT(CONCATENATE("U", ROW())) + INDIRECT(CONCATENATE("W", ROW()))</f>
        <v>11</v>
      </c>
      <c r="Z1049" s="183">
        <f ca="1">INDIRECT(CONCATENATE("T", ROW())) + INDIRECT(CONCATENATE("V", ROW())) + INDIRECT(CONCATENATE("X", ROW()))</f>
        <v>9</v>
      </c>
    </row>
    <row r="1050" spans="1:26" ht="15" x14ac:dyDescent="0.25">
      <c r="A1050" s="183"/>
      <c r="B1050" s="183" t="s">
        <v>1106</v>
      </c>
      <c r="C1050" s="183">
        <v>12</v>
      </c>
      <c r="D1050" s="183" t="s">
        <v>196</v>
      </c>
      <c r="E1050" s="183" t="s">
        <v>1111</v>
      </c>
      <c r="F1050" s="183">
        <v>46</v>
      </c>
      <c r="G1050" s="183">
        <v>14</v>
      </c>
      <c r="H1050" s="183">
        <v>9</v>
      </c>
      <c r="I1050" s="183">
        <v>6</v>
      </c>
      <c r="J1050" s="183">
        <f ca="1">INDIRECT(CONCATENATE("G", ROW())) + INDIRECT(CONCATENATE("H", ROW())) + INDIRECT(CONCATENATE("I", ROW()))</f>
        <v>29</v>
      </c>
      <c r="K1050" s="183">
        <v>443</v>
      </c>
      <c r="L1050" s="183">
        <v>206</v>
      </c>
      <c r="M1050" s="183">
        <v>264</v>
      </c>
      <c r="N1050" s="183">
        <v>139</v>
      </c>
      <c r="O1050" s="183">
        <v>98</v>
      </c>
      <c r="P1050" s="183">
        <v>60</v>
      </c>
      <c r="Q1050" s="329">
        <f ca="1">INDIRECT(CONCATENATE("K", ROW())) + INDIRECT(CONCATENATE("M", ROW())) + INDIRECT(CONCATENATE("O", ROW()))</f>
        <v>805</v>
      </c>
      <c r="R1050" s="183">
        <f ca="1">INDIRECT(CONCATENATE("L", ROW())) + INDIRECT(CONCATENATE("N", ROW())) + INDIRECT(CONCATENATE("P", ROW()))</f>
        <v>405</v>
      </c>
      <c r="S1050" s="183">
        <v>14</v>
      </c>
      <c r="T1050" s="183">
        <v>14</v>
      </c>
      <c r="U1050" s="183">
        <v>16</v>
      </c>
      <c r="V1050" s="183">
        <v>14</v>
      </c>
      <c r="W1050" s="183">
        <v>12</v>
      </c>
      <c r="X1050" s="183">
        <v>9</v>
      </c>
      <c r="Y1050" s="183">
        <f ca="1">INDIRECT(CONCATENATE("S", ROW())) + INDIRECT(CONCATENATE("U", ROW())) + INDIRECT(CONCATENATE("W", ROW()))</f>
        <v>42</v>
      </c>
      <c r="Z1050" s="183">
        <f ca="1">INDIRECT(CONCATENATE("T", ROW())) + INDIRECT(CONCATENATE("V", ROW())) + INDIRECT(CONCATENATE("X", ROW()))</f>
        <v>37</v>
      </c>
    </row>
    <row r="1051" spans="1:26" ht="15" x14ac:dyDescent="0.25">
      <c r="A1051" s="182" t="s">
        <v>223</v>
      </c>
      <c r="C1051">
        <f t="shared" ref="C1051:R1052" ca="1" si="259">INDIRECT(ADDRESS(1046,COLUMN()))+INDIRECT(ADDRESS(1047,COLUMN()))+INDIRECT(ADDRESS(1048,COLUMN()))+INDIRECT(ADDRESS(1049,COLUMN()))+INDIRECT(ADDRESS(1050,COLUMN()))</f>
        <v>57</v>
      </c>
      <c r="D1051" t="e">
        <f t="shared" ca="1" si="259"/>
        <v>#VALUE!</v>
      </c>
      <c r="E1051" t="e">
        <f t="shared" ca="1" si="259"/>
        <v>#VALUE!</v>
      </c>
      <c r="F1051">
        <f t="shared" ca="1" si="259"/>
        <v>73</v>
      </c>
      <c r="G1051">
        <f t="shared" ca="1" si="259"/>
        <v>67</v>
      </c>
      <c r="H1051">
        <f t="shared" ca="1" si="259"/>
        <v>48</v>
      </c>
      <c r="I1051">
        <f t="shared" ca="1" si="259"/>
        <v>28</v>
      </c>
      <c r="J1051">
        <f t="shared" ca="1" si="259"/>
        <v>143</v>
      </c>
      <c r="K1051">
        <f t="shared" ca="1" si="259"/>
        <v>2132</v>
      </c>
      <c r="L1051">
        <f t="shared" ca="1" si="259"/>
        <v>1016</v>
      </c>
      <c r="M1051">
        <f t="shared" ca="1" si="259"/>
        <v>1298</v>
      </c>
      <c r="N1051">
        <f t="shared" ca="1" si="259"/>
        <v>642</v>
      </c>
      <c r="O1051">
        <f t="shared" ca="1" si="259"/>
        <v>589</v>
      </c>
      <c r="P1051">
        <f t="shared" ca="1" si="259"/>
        <v>371</v>
      </c>
      <c r="Q1051" s="330">
        <f t="shared" ca="1" si="259"/>
        <v>4019</v>
      </c>
      <c r="R1051">
        <f t="shared" ca="1" si="259"/>
        <v>2029</v>
      </c>
      <c r="S1051">
        <f t="shared" ref="S1051:Z1052" ca="1" si="260">INDIRECT(ADDRESS(1046,COLUMN()))+INDIRECT(ADDRESS(1047,COLUMN()))+INDIRECT(ADDRESS(1048,COLUMN()))+INDIRECT(ADDRESS(1049,COLUMN()))+INDIRECT(ADDRESS(1050,COLUMN()))</f>
        <v>64</v>
      </c>
      <c r="T1051">
        <f t="shared" ca="1" si="260"/>
        <v>62</v>
      </c>
      <c r="U1051">
        <f t="shared" ca="1" si="260"/>
        <v>86</v>
      </c>
      <c r="V1051">
        <f t="shared" ca="1" si="260"/>
        <v>67</v>
      </c>
      <c r="W1051">
        <f t="shared" ca="1" si="260"/>
        <v>43</v>
      </c>
      <c r="X1051">
        <f t="shared" ca="1" si="260"/>
        <v>30</v>
      </c>
      <c r="Y1051">
        <f t="shared" ca="1" si="260"/>
        <v>193</v>
      </c>
      <c r="Z1051">
        <f t="shared" ca="1" si="260"/>
        <v>159</v>
      </c>
    </row>
    <row r="1052" spans="1:26" ht="15" x14ac:dyDescent="0.25">
      <c r="A1052" s="182" t="s">
        <v>1112</v>
      </c>
      <c r="C1052">
        <f t="shared" ca="1" si="259"/>
        <v>57</v>
      </c>
      <c r="D1052" t="e">
        <f t="shared" ca="1" si="259"/>
        <v>#VALUE!</v>
      </c>
      <c r="E1052" t="e">
        <f t="shared" ca="1" si="259"/>
        <v>#VALUE!</v>
      </c>
      <c r="F1052">
        <f t="shared" ca="1" si="259"/>
        <v>73</v>
      </c>
      <c r="G1052">
        <f t="shared" ca="1" si="259"/>
        <v>67</v>
      </c>
      <c r="H1052">
        <f t="shared" ca="1" si="259"/>
        <v>48</v>
      </c>
      <c r="I1052">
        <f t="shared" ca="1" si="259"/>
        <v>28</v>
      </c>
      <c r="J1052">
        <f t="shared" ca="1" si="259"/>
        <v>143</v>
      </c>
      <c r="K1052">
        <f t="shared" ca="1" si="259"/>
        <v>2132</v>
      </c>
      <c r="L1052">
        <f t="shared" ca="1" si="259"/>
        <v>1016</v>
      </c>
      <c r="M1052">
        <f t="shared" ca="1" si="259"/>
        <v>1298</v>
      </c>
      <c r="N1052">
        <f t="shared" ca="1" si="259"/>
        <v>642</v>
      </c>
      <c r="O1052">
        <f t="shared" ca="1" si="259"/>
        <v>589</v>
      </c>
      <c r="P1052">
        <f t="shared" ca="1" si="259"/>
        <v>371</v>
      </c>
      <c r="Q1052" s="330">
        <f t="shared" ca="1" si="259"/>
        <v>4019</v>
      </c>
      <c r="R1052">
        <f t="shared" ca="1" si="259"/>
        <v>2029</v>
      </c>
      <c r="S1052">
        <f t="shared" ca="1" si="260"/>
        <v>64</v>
      </c>
      <c r="T1052">
        <f t="shared" ca="1" si="260"/>
        <v>62</v>
      </c>
      <c r="U1052">
        <f t="shared" ca="1" si="260"/>
        <v>86</v>
      </c>
      <c r="V1052">
        <f t="shared" ca="1" si="260"/>
        <v>67</v>
      </c>
      <c r="W1052">
        <f t="shared" ca="1" si="260"/>
        <v>43</v>
      </c>
      <c r="X1052">
        <f t="shared" ca="1" si="260"/>
        <v>30</v>
      </c>
      <c r="Y1052">
        <f t="shared" ca="1" si="260"/>
        <v>193</v>
      </c>
      <c r="Z1052">
        <f t="shared" ca="1" si="260"/>
        <v>159</v>
      </c>
    </row>
    <row r="1053" spans="1:26" ht="15" x14ac:dyDescent="0.25">
      <c r="A1053" s="182" t="s">
        <v>224</v>
      </c>
    </row>
    <row r="1054" spans="1:26" ht="15" x14ac:dyDescent="0.25">
      <c r="A1054" s="182" t="s">
        <v>82</v>
      </c>
    </row>
    <row r="1055" spans="1:26" ht="15" x14ac:dyDescent="0.25">
      <c r="A1055" s="182" t="s">
        <v>188</v>
      </c>
    </row>
    <row r="1056" spans="1:26" ht="15" x14ac:dyDescent="0.25">
      <c r="A1056" s="183"/>
      <c r="B1056" s="183" t="s">
        <v>786</v>
      </c>
      <c r="C1056" s="183">
        <v>12</v>
      </c>
      <c r="D1056" s="183" t="s">
        <v>787</v>
      </c>
      <c r="E1056" s="183" t="s">
        <v>1113</v>
      </c>
      <c r="F1056" s="183">
        <v>4</v>
      </c>
      <c r="G1056" s="183"/>
      <c r="H1056" s="183">
        <v>4</v>
      </c>
      <c r="I1056" s="183">
        <v>8</v>
      </c>
      <c r="J1056" s="183">
        <f ca="1">INDIRECT(CONCATENATE("G", ROW())) + INDIRECT(CONCATENATE("H", ROW())) + INDIRECT(CONCATENATE("I", ROW()))</f>
        <v>12</v>
      </c>
      <c r="K1056" s="183"/>
      <c r="L1056" s="183"/>
      <c r="M1056" s="183">
        <v>99</v>
      </c>
      <c r="N1056" s="183">
        <v>59</v>
      </c>
      <c r="O1056" s="183">
        <v>196</v>
      </c>
      <c r="P1056" s="183">
        <v>106</v>
      </c>
      <c r="Q1056" s="329">
        <f ca="1">INDIRECT(CONCATENATE("K", ROW())) + INDIRECT(CONCATENATE("M", ROW())) + INDIRECT(CONCATENATE("O", ROW()))</f>
        <v>295</v>
      </c>
      <c r="R1056" s="183">
        <f ca="1">INDIRECT(CONCATENATE("L", ROW())) + INDIRECT(CONCATENATE("N", ROW())) + INDIRECT(CONCATENATE("P", ROW()))</f>
        <v>165</v>
      </c>
      <c r="S1056" s="183"/>
      <c r="T1056" s="183"/>
      <c r="U1056" s="183"/>
      <c r="V1056" s="183"/>
      <c r="W1056" s="183">
        <v>28</v>
      </c>
      <c r="X1056" s="183">
        <v>18</v>
      </c>
      <c r="Y1056" s="183">
        <f ca="1">INDIRECT(CONCATENATE("S", ROW())) + INDIRECT(CONCATENATE("U", ROW())) + INDIRECT(CONCATENATE("W", ROW()))</f>
        <v>28</v>
      </c>
      <c r="Z1056" s="183">
        <f ca="1">INDIRECT(CONCATENATE("T", ROW())) + INDIRECT(CONCATENATE("V", ROW())) + INDIRECT(CONCATENATE("X", ROW()))</f>
        <v>18</v>
      </c>
    </row>
    <row r="1057" spans="1:26" ht="15" x14ac:dyDescent="0.25">
      <c r="A1057" s="183"/>
      <c r="B1057" s="183" t="s">
        <v>786</v>
      </c>
      <c r="C1057" s="183">
        <v>12</v>
      </c>
      <c r="D1057" s="183" t="s">
        <v>787</v>
      </c>
      <c r="E1057" s="183" t="s">
        <v>1114</v>
      </c>
      <c r="F1057" s="183">
        <v>4</v>
      </c>
      <c r="G1057" s="183"/>
      <c r="H1057" s="183">
        <v>9</v>
      </c>
      <c r="I1057" s="183">
        <v>7</v>
      </c>
      <c r="J1057" s="183">
        <f ca="1">INDIRECT(CONCATENATE("G", ROW())) + INDIRECT(CONCATENATE("H", ROW())) + INDIRECT(CONCATENATE("I", ROW()))</f>
        <v>16</v>
      </c>
      <c r="K1057" s="183"/>
      <c r="L1057" s="183"/>
      <c r="M1057" s="183">
        <v>234</v>
      </c>
      <c r="N1057" s="183">
        <v>104</v>
      </c>
      <c r="O1057" s="183">
        <v>178</v>
      </c>
      <c r="P1057" s="183">
        <v>75</v>
      </c>
      <c r="Q1057" s="329">
        <f ca="1">INDIRECT(CONCATENATE("K", ROW())) + INDIRECT(CONCATENATE("M", ROW())) + INDIRECT(CONCATENATE("O", ROW()))</f>
        <v>412</v>
      </c>
      <c r="R1057" s="183">
        <f ca="1">INDIRECT(CONCATENATE("L", ROW())) + INDIRECT(CONCATENATE("N", ROW())) + INDIRECT(CONCATENATE("P", ROW()))</f>
        <v>179</v>
      </c>
      <c r="S1057" s="183"/>
      <c r="T1057" s="183"/>
      <c r="U1057" s="183">
        <v>12</v>
      </c>
      <c r="V1057" s="183">
        <v>7</v>
      </c>
      <c r="W1057" s="183">
        <v>19</v>
      </c>
      <c r="X1057" s="183">
        <v>16</v>
      </c>
      <c r="Y1057" s="183">
        <f ca="1">INDIRECT(CONCATENATE("S", ROW())) + INDIRECT(CONCATENATE("U", ROW())) + INDIRECT(CONCATENATE("W", ROW()))</f>
        <v>31</v>
      </c>
      <c r="Z1057" s="183">
        <f ca="1">INDIRECT(CONCATENATE("T", ROW())) + INDIRECT(CONCATENATE("V", ROW())) + INDIRECT(CONCATENATE("X", ROW()))</f>
        <v>23</v>
      </c>
    </row>
    <row r="1058" spans="1:26" ht="15" x14ac:dyDescent="0.25">
      <c r="A1058" s="183"/>
      <c r="B1058" s="183" t="s">
        <v>786</v>
      </c>
      <c r="C1058" s="183">
        <v>12</v>
      </c>
      <c r="D1058" s="183" t="s">
        <v>787</v>
      </c>
      <c r="E1058" s="183" t="s">
        <v>1115</v>
      </c>
      <c r="F1058" s="183">
        <v>4</v>
      </c>
      <c r="G1058" s="183"/>
      <c r="H1058" s="183">
        <v>8</v>
      </c>
      <c r="I1058" s="183">
        <v>6</v>
      </c>
      <c r="J1058" s="183">
        <f ca="1">INDIRECT(CONCATENATE("G", ROW())) + INDIRECT(CONCATENATE("H", ROW())) + INDIRECT(CONCATENATE("I", ROW()))</f>
        <v>14</v>
      </c>
      <c r="K1058" s="183"/>
      <c r="L1058" s="183"/>
      <c r="M1058" s="183">
        <v>196</v>
      </c>
      <c r="N1058" s="183">
        <v>84</v>
      </c>
      <c r="O1058" s="183">
        <v>128</v>
      </c>
      <c r="P1058" s="183">
        <v>63</v>
      </c>
      <c r="Q1058" s="329">
        <f ca="1">INDIRECT(CONCATENATE("K", ROW())) + INDIRECT(CONCATENATE("M", ROW())) + INDIRECT(CONCATENATE("O", ROW()))</f>
        <v>324</v>
      </c>
      <c r="R1058" s="183">
        <f ca="1">INDIRECT(CONCATENATE("L", ROW())) + INDIRECT(CONCATENATE("N", ROW())) + INDIRECT(CONCATENATE("P", ROW()))</f>
        <v>147</v>
      </c>
      <c r="S1058" s="183"/>
      <c r="T1058" s="183"/>
      <c r="U1058" s="183">
        <v>17</v>
      </c>
      <c r="V1058" s="183">
        <v>13</v>
      </c>
      <c r="W1058" s="183">
        <v>13</v>
      </c>
      <c r="X1058" s="183">
        <v>10</v>
      </c>
      <c r="Y1058" s="183">
        <f ca="1">INDIRECT(CONCATENATE("S", ROW())) + INDIRECT(CONCATENATE("U", ROW())) + INDIRECT(CONCATENATE("W", ROW()))</f>
        <v>30</v>
      </c>
      <c r="Z1058" s="183">
        <f ca="1">INDIRECT(CONCATENATE("T", ROW())) + INDIRECT(CONCATENATE("V", ROW())) + INDIRECT(CONCATENATE("X", ROW()))</f>
        <v>23</v>
      </c>
    </row>
    <row r="1059" spans="1:26" ht="15" x14ac:dyDescent="0.25">
      <c r="A1059" s="182" t="s">
        <v>223</v>
      </c>
      <c r="C1059">
        <f t="shared" ref="C1059:Z1059" ca="1" si="261">INDIRECT(ADDRESS(1056,COLUMN()))+INDIRECT(ADDRESS(1057,COLUMN()))+INDIRECT(ADDRESS(1058,COLUMN()))</f>
        <v>36</v>
      </c>
      <c r="D1059" t="e">
        <f t="shared" ca="1" si="261"/>
        <v>#VALUE!</v>
      </c>
      <c r="E1059" t="e">
        <f t="shared" ca="1" si="261"/>
        <v>#VALUE!</v>
      </c>
      <c r="F1059">
        <f t="shared" ca="1" si="261"/>
        <v>12</v>
      </c>
      <c r="G1059">
        <f t="shared" ca="1" si="261"/>
        <v>0</v>
      </c>
      <c r="H1059">
        <f t="shared" ca="1" si="261"/>
        <v>21</v>
      </c>
      <c r="I1059">
        <f t="shared" ca="1" si="261"/>
        <v>21</v>
      </c>
      <c r="J1059">
        <f t="shared" ca="1" si="261"/>
        <v>42</v>
      </c>
      <c r="K1059">
        <f t="shared" ca="1" si="261"/>
        <v>0</v>
      </c>
      <c r="L1059">
        <f t="shared" ca="1" si="261"/>
        <v>0</v>
      </c>
      <c r="M1059">
        <f t="shared" ca="1" si="261"/>
        <v>529</v>
      </c>
      <c r="N1059">
        <f t="shared" ca="1" si="261"/>
        <v>247</v>
      </c>
      <c r="O1059">
        <f t="shared" ca="1" si="261"/>
        <v>502</v>
      </c>
      <c r="P1059">
        <f t="shared" ca="1" si="261"/>
        <v>244</v>
      </c>
      <c r="Q1059" s="330">
        <f t="shared" ca="1" si="261"/>
        <v>1031</v>
      </c>
      <c r="R1059">
        <f t="shared" ca="1" si="261"/>
        <v>491</v>
      </c>
      <c r="S1059">
        <f t="shared" ca="1" si="261"/>
        <v>0</v>
      </c>
      <c r="T1059">
        <f t="shared" ca="1" si="261"/>
        <v>0</v>
      </c>
      <c r="U1059">
        <f t="shared" ca="1" si="261"/>
        <v>29</v>
      </c>
      <c r="V1059">
        <f t="shared" ca="1" si="261"/>
        <v>20</v>
      </c>
      <c r="W1059">
        <f t="shared" ca="1" si="261"/>
        <v>60</v>
      </c>
      <c r="X1059">
        <f t="shared" ca="1" si="261"/>
        <v>44</v>
      </c>
      <c r="Y1059">
        <f t="shared" ca="1" si="261"/>
        <v>89</v>
      </c>
      <c r="Z1059">
        <f t="shared" ca="1" si="261"/>
        <v>64</v>
      </c>
    </row>
    <row r="1060" spans="1:26" ht="15" x14ac:dyDescent="0.25">
      <c r="A1060" s="182" t="s">
        <v>224</v>
      </c>
    </row>
    <row r="1061" spans="1:26" ht="15" x14ac:dyDescent="0.25">
      <c r="A1061" s="182" t="s">
        <v>225</v>
      </c>
    </row>
    <row r="1062" spans="1:26" ht="15" x14ac:dyDescent="0.25">
      <c r="A1062" s="183"/>
      <c r="B1062" s="183" t="s">
        <v>786</v>
      </c>
      <c r="C1062" s="183">
        <v>12</v>
      </c>
      <c r="D1062" s="183" t="s">
        <v>787</v>
      </c>
      <c r="E1062" s="183" t="s">
        <v>1116</v>
      </c>
      <c r="F1062" s="183">
        <v>15</v>
      </c>
      <c r="G1062" s="183">
        <v>5</v>
      </c>
      <c r="H1062" s="183">
        <v>4</v>
      </c>
      <c r="I1062" s="183">
        <v>3</v>
      </c>
      <c r="J1062" s="183">
        <f ca="1">INDIRECT(CONCATENATE("G", ROW())) + INDIRECT(CONCATENATE("H", ROW())) + INDIRECT(CONCATENATE("I", ROW()))</f>
        <v>12</v>
      </c>
      <c r="K1062" s="183">
        <v>134</v>
      </c>
      <c r="L1062" s="183">
        <v>59</v>
      </c>
      <c r="M1062" s="183">
        <v>96</v>
      </c>
      <c r="N1062" s="183">
        <v>52</v>
      </c>
      <c r="O1062" s="183">
        <v>79</v>
      </c>
      <c r="P1062" s="183">
        <v>37</v>
      </c>
      <c r="Q1062" s="329">
        <f ca="1">INDIRECT(CONCATENATE("K", ROW())) + INDIRECT(CONCATENATE("M", ROW())) + INDIRECT(CONCATENATE("O", ROW()))</f>
        <v>309</v>
      </c>
      <c r="R1062" s="183">
        <f ca="1">INDIRECT(CONCATENATE("L", ROW())) + INDIRECT(CONCATENATE("N", ROW())) + INDIRECT(CONCATENATE("P", ROW()))</f>
        <v>148</v>
      </c>
      <c r="S1062" s="183">
        <v>5</v>
      </c>
      <c r="T1062" s="183">
        <v>5</v>
      </c>
      <c r="U1062" s="183">
        <v>4</v>
      </c>
      <c r="V1062" s="183">
        <v>3</v>
      </c>
      <c r="W1062" s="183">
        <v>4</v>
      </c>
      <c r="X1062" s="183">
        <v>4</v>
      </c>
      <c r="Y1062" s="183">
        <f ca="1">INDIRECT(CONCATENATE("S", ROW())) + INDIRECT(CONCATENATE("U", ROW())) + INDIRECT(CONCATENATE("W", ROW()))</f>
        <v>13</v>
      </c>
      <c r="Z1062" s="183">
        <f ca="1">INDIRECT(CONCATENATE("T", ROW())) + INDIRECT(CONCATENATE("V", ROW())) + INDIRECT(CONCATENATE("X", ROW()))</f>
        <v>12</v>
      </c>
    </row>
    <row r="1063" spans="1:26" ht="15" x14ac:dyDescent="0.25">
      <c r="A1063" s="182" t="s">
        <v>229</v>
      </c>
      <c r="C1063">
        <f t="shared" ref="C1063:Z1063" ca="1" si="262">INDIRECT(ADDRESS(1062,COLUMN()))</f>
        <v>12</v>
      </c>
      <c r="D1063" t="str">
        <f t="shared" ca="1" si="262"/>
        <v>Н</v>
      </c>
      <c r="E1063" t="str">
        <f t="shared" ca="1" si="262"/>
        <v>Солонгос дахь Монгол дунд сургууль</v>
      </c>
      <c r="F1063">
        <f t="shared" ca="1" si="262"/>
        <v>15</v>
      </c>
      <c r="G1063">
        <f t="shared" ca="1" si="262"/>
        <v>5</v>
      </c>
      <c r="H1063">
        <f t="shared" ca="1" si="262"/>
        <v>4</v>
      </c>
      <c r="I1063">
        <f t="shared" ca="1" si="262"/>
        <v>3</v>
      </c>
      <c r="J1063">
        <f t="shared" ca="1" si="262"/>
        <v>12</v>
      </c>
      <c r="K1063">
        <f t="shared" ca="1" si="262"/>
        <v>134</v>
      </c>
      <c r="L1063">
        <f t="shared" ca="1" si="262"/>
        <v>59</v>
      </c>
      <c r="M1063">
        <f t="shared" ca="1" si="262"/>
        <v>96</v>
      </c>
      <c r="N1063">
        <f t="shared" ca="1" si="262"/>
        <v>52</v>
      </c>
      <c r="O1063">
        <f t="shared" ca="1" si="262"/>
        <v>79</v>
      </c>
      <c r="P1063">
        <f t="shared" ca="1" si="262"/>
        <v>37</v>
      </c>
      <c r="Q1063" s="330">
        <f t="shared" ca="1" si="262"/>
        <v>309</v>
      </c>
      <c r="R1063">
        <f t="shared" ca="1" si="262"/>
        <v>148</v>
      </c>
      <c r="S1063">
        <f t="shared" ca="1" si="262"/>
        <v>5</v>
      </c>
      <c r="T1063">
        <f t="shared" ca="1" si="262"/>
        <v>5</v>
      </c>
      <c r="U1063">
        <f t="shared" ca="1" si="262"/>
        <v>4</v>
      </c>
      <c r="V1063">
        <f t="shared" ca="1" si="262"/>
        <v>3</v>
      </c>
      <c r="W1063">
        <f t="shared" ca="1" si="262"/>
        <v>4</v>
      </c>
      <c r="X1063">
        <f t="shared" ca="1" si="262"/>
        <v>4</v>
      </c>
      <c r="Y1063">
        <f t="shared" ca="1" si="262"/>
        <v>13</v>
      </c>
      <c r="Z1063">
        <f t="shared" ca="1" si="262"/>
        <v>12</v>
      </c>
    </row>
    <row r="1064" spans="1:26" ht="15" x14ac:dyDescent="0.25">
      <c r="A1064" s="182" t="s">
        <v>1117</v>
      </c>
      <c r="C1064">
        <f t="shared" ref="C1064:Z1064" ca="1" si="263">INDIRECT(ADDRESS(1056,COLUMN()))+INDIRECT(ADDRESS(1057,COLUMN()))+INDIRECT(ADDRESS(1058,COLUMN()))+INDIRECT(ADDRESS(1062,COLUMN()))</f>
        <v>48</v>
      </c>
      <c r="D1064" t="e">
        <f t="shared" ca="1" si="263"/>
        <v>#VALUE!</v>
      </c>
      <c r="E1064" t="e">
        <f t="shared" ca="1" si="263"/>
        <v>#VALUE!</v>
      </c>
      <c r="F1064">
        <f t="shared" ca="1" si="263"/>
        <v>27</v>
      </c>
      <c r="G1064">
        <f t="shared" ca="1" si="263"/>
        <v>5</v>
      </c>
      <c r="H1064">
        <f t="shared" ca="1" si="263"/>
        <v>25</v>
      </c>
      <c r="I1064">
        <f t="shared" ca="1" si="263"/>
        <v>24</v>
      </c>
      <c r="J1064">
        <f t="shared" ca="1" si="263"/>
        <v>54</v>
      </c>
      <c r="K1064">
        <f t="shared" ca="1" si="263"/>
        <v>134</v>
      </c>
      <c r="L1064">
        <f t="shared" ca="1" si="263"/>
        <v>59</v>
      </c>
      <c r="M1064">
        <f t="shared" ca="1" si="263"/>
        <v>625</v>
      </c>
      <c r="N1064">
        <f t="shared" ca="1" si="263"/>
        <v>299</v>
      </c>
      <c r="O1064">
        <f t="shared" ca="1" si="263"/>
        <v>581</v>
      </c>
      <c r="P1064">
        <f t="shared" ca="1" si="263"/>
        <v>281</v>
      </c>
      <c r="Q1064" s="330">
        <f t="shared" ca="1" si="263"/>
        <v>1340</v>
      </c>
      <c r="R1064">
        <f t="shared" ca="1" si="263"/>
        <v>639</v>
      </c>
      <c r="S1064">
        <f t="shared" ca="1" si="263"/>
        <v>5</v>
      </c>
      <c r="T1064">
        <f t="shared" ca="1" si="263"/>
        <v>5</v>
      </c>
      <c r="U1064">
        <f t="shared" ca="1" si="263"/>
        <v>33</v>
      </c>
      <c r="V1064">
        <f t="shared" ca="1" si="263"/>
        <v>23</v>
      </c>
      <c r="W1064">
        <f t="shared" ca="1" si="263"/>
        <v>64</v>
      </c>
      <c r="X1064">
        <f t="shared" ca="1" si="263"/>
        <v>48</v>
      </c>
      <c r="Y1064">
        <f t="shared" ca="1" si="263"/>
        <v>102</v>
      </c>
      <c r="Z1064">
        <f t="shared" ca="1" si="263"/>
        <v>76</v>
      </c>
    </row>
    <row r="1065" spans="1:26" ht="15" x14ac:dyDescent="0.25">
      <c r="A1065" s="182" t="s">
        <v>224</v>
      </c>
    </row>
    <row r="1068" spans="1:26" ht="15" x14ac:dyDescent="0.25">
      <c r="A1068" t="s">
        <v>1118</v>
      </c>
    </row>
    <row r="1069" spans="1:26" ht="15" x14ac:dyDescent="0.25">
      <c r="D1069" t="s">
        <v>1119</v>
      </c>
      <c r="K1069" t="s">
        <v>1120</v>
      </c>
      <c r="Q1069" s="330" t="s">
        <v>1121</v>
      </c>
    </row>
    <row r="1071" spans="1:26" ht="15" x14ac:dyDescent="0.25">
      <c r="A1071" t="s">
        <v>1122</v>
      </c>
      <c r="D1071" t="s">
        <v>1120</v>
      </c>
      <c r="K1071" t="s">
        <v>1120</v>
      </c>
      <c r="Q1071" s="330" t="s">
        <v>1121</v>
      </c>
    </row>
    <row r="1073" spans="9:9" ht="15" x14ac:dyDescent="0.25">
      <c r="I1073" t="s">
        <v>1123</v>
      </c>
    </row>
  </sheetData>
  <mergeCells count="23">
    <mergeCell ref="A1:W1"/>
    <mergeCell ref="A3:Z3"/>
    <mergeCell ref="A5:A7"/>
    <mergeCell ref="B5:B7"/>
    <mergeCell ref="C5:C7"/>
    <mergeCell ref="D5:D7"/>
    <mergeCell ref="E5:E7"/>
    <mergeCell ref="F5:F7"/>
    <mergeCell ref="G5:I5"/>
    <mergeCell ref="J5:J7"/>
    <mergeCell ref="Y5:Z6"/>
    <mergeCell ref="G6:G7"/>
    <mergeCell ref="H6:H7"/>
    <mergeCell ref="I6:I7"/>
    <mergeCell ref="K6:L6"/>
    <mergeCell ref="M6:N6"/>
    <mergeCell ref="O6:P6"/>
    <mergeCell ref="S6:T6"/>
    <mergeCell ref="U6:V6"/>
    <mergeCell ref="W6:X6"/>
    <mergeCell ref="K5:P5"/>
    <mergeCell ref="Q5:R6"/>
    <mergeCell ref="S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BDB</vt:lpstr>
      <vt:lpstr>2.1</vt:lpstr>
      <vt:lpstr>2.2</vt:lpstr>
      <vt:lpstr>2.3</vt:lpstr>
      <vt:lpstr>2.4</vt:lpstr>
      <vt:lpstr>2.5.</vt:lpstr>
      <vt:lpstr>2.6</vt:lpstr>
      <vt:lpstr>2.7</vt:lpstr>
      <vt:lpstr>2.7.1</vt:lpstr>
      <vt:lpstr>2.8</vt:lpstr>
      <vt:lpstr>2.9</vt:lpstr>
      <vt:lpstr>2.10</vt:lpstr>
      <vt:lpstr>2.11</vt:lpstr>
      <vt:lpstr>2.12</vt:lpstr>
      <vt:lpstr>2.14</vt:lpstr>
      <vt:lpstr>2.15</vt:lpstr>
      <vt:lpstr>2.16</vt:lpstr>
      <vt:lpstr>2.17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enkheej</dc:creator>
  <cp:lastModifiedBy>Belmonte</cp:lastModifiedBy>
  <dcterms:created xsi:type="dcterms:W3CDTF">2014-12-25T07:57:54Z</dcterms:created>
  <dcterms:modified xsi:type="dcterms:W3CDTF">2021-05-02T07:37:13Z</dcterms:modified>
</cp:coreProperties>
</file>